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filterPrivacy="1" showInkAnnotation="0" codeName="DieseArbeitsmappe" defaultThemeVersion="124226"/>
  <xr:revisionPtr revIDLastSave="0" documentId="13_ncr:1_{B4A20B30-1B8D-4675-B0A2-B7D20EF8FA8B}" xr6:coauthVersionLast="44" xr6:coauthVersionMax="44" xr10:uidLastSave="{00000000-0000-0000-0000-000000000000}"/>
  <workbookProtection workbookAlgorithmName="SHA-512" workbookHashValue="Yh9QKZROkbJGa9A95BdpYo48aENADQcNzl3d28LLDb1nlL91Fieul4pBwLoROdpXv8dU8s/8L7MsnhYEmyAtlQ==" workbookSaltValue="qW7W3cL+o7Pildb/MU/fbg==" workbookSpinCount="100000" lockStructure="1"/>
  <bookViews>
    <workbookView xWindow="-109" yWindow="-109" windowWidth="26301" windowHeight="14305" tabRatio="923" activeTab="7" xr2:uid="{00000000-000D-0000-FFFF-FFFF00000000}"/>
  </bookViews>
  <sheets>
    <sheet name="LISEZ-MOI" sheetId="57" r:id="rId1"/>
    <sheet name="List of dropdown" sheetId="58" state="hidden" r:id="rId2"/>
    <sheet name="1 Informations générales" sheetId="1" r:id="rId3"/>
    <sheet name="2 Équipements et actifs" sheetId="3" r:id="rId4"/>
    <sheet name="3 Recettes cultures &amp; élévage" sheetId="53" r:id="rId5"/>
    <sheet name="4 Autres recettes" sheetId="56" r:id="rId6"/>
    <sheet name="5 Financement" sheetId="60" r:id="rId7"/>
    <sheet name="6 Coûts Fixes et Variables" sheetId="42" r:id="rId8"/>
    <sheet name="Graph table" sheetId="62" state="hidden" r:id="rId9"/>
    <sheet name="7 Compte de résultat" sheetId="40" r:id="rId10"/>
    <sheet name="Calcul des prix des cultures" sheetId="54" r:id="rId11"/>
    <sheet name="Contrôle rapide" sheetId="59" r:id="rId12"/>
    <sheet name="Feuille de traduction" sheetId="63" r:id="rId13"/>
  </sheets>
  <definedNames>
    <definedName name="Beg_Bal" localSheetId="4">#REF!</definedName>
    <definedName name="Beg_Bal" localSheetId="11">#REF!</definedName>
    <definedName name="Beg_Bal" localSheetId="1">#REF!</definedName>
    <definedName name="Beg_Bal">#REF!</definedName>
    <definedName name="Beg_Bal2" localSheetId="4">#REF!</definedName>
    <definedName name="Beg_Bal2" localSheetId="11">#REF!</definedName>
    <definedName name="Beg_Bal2" localSheetId="1">#REF!</definedName>
    <definedName name="Beg_Bal2">#REF!</definedName>
    <definedName name="Cum_Int" localSheetId="4">#REF!</definedName>
    <definedName name="Cum_Int" localSheetId="11">#REF!</definedName>
    <definedName name="Cum_Int" localSheetId="1">#REF!</definedName>
    <definedName name="Cum_Int">#REF!</definedName>
    <definedName name="Data" localSheetId="4">#REF!</definedName>
    <definedName name="Data" localSheetId="11">#REF!</definedName>
    <definedName name="Data" localSheetId="1">#REF!</definedName>
    <definedName name="Data">#REF!</definedName>
    <definedName name="_xlnm.Print_Area" localSheetId="2">'1 Informations générales'!$B$1:$J$38</definedName>
    <definedName name="_xlnm.Print_Area" localSheetId="3">'2 Équipements et actifs'!$B$1:$G$39</definedName>
    <definedName name="_xlnm.Print_Area" localSheetId="4">'3 Recettes cultures &amp; élévage'!$B$1:$G$63</definedName>
    <definedName name="_xlnm.Print_Area" localSheetId="7">'6 Coûts Fixes et Variables'!$B$1:$O$39</definedName>
    <definedName name="_xlnm.Print_Area" localSheetId="9">'7 Compte de résultat'!$B$1:$I$65</definedName>
    <definedName name="_xlnm.Print_Area" localSheetId="11">'Contrôle rapide'!$A$1:$D$35</definedName>
    <definedName name="_xlnm.Print_Area" localSheetId="0">'LISEZ-MOI'!$A$1:$J$111</definedName>
    <definedName name="End_Bal" localSheetId="4">#REF!</definedName>
    <definedName name="End_Bal" localSheetId="11">#REF!</definedName>
    <definedName name="End_Bal" localSheetId="1">#REF!</definedName>
    <definedName name="End_Bal">#REF!</definedName>
    <definedName name="Extra_Pay" localSheetId="4">#REF!</definedName>
    <definedName name="Extra_Pay" localSheetId="11">#REF!</definedName>
    <definedName name="Extra_Pay" localSheetId="1">#REF!</definedName>
    <definedName name="Extra_Pay">#REF!</definedName>
    <definedName name="Full_Print" localSheetId="4">#REF!</definedName>
    <definedName name="Full_Print" localSheetId="11">#REF!</definedName>
    <definedName name="Full_Print" localSheetId="1">#REF!</definedName>
    <definedName name="Full_Print">#REF!</definedName>
    <definedName name="Header_Row" localSheetId="4">ROW(#REF!)</definedName>
    <definedName name="Header_Row" localSheetId="11">ROW(#REF!)</definedName>
    <definedName name="Header_Row">ROW(#REF!)</definedName>
    <definedName name="Int" localSheetId="4">#REF!</definedName>
    <definedName name="Int" localSheetId="11">#REF!</definedName>
    <definedName name="Int" localSheetId="1">#REF!</definedName>
    <definedName name="Int">#REF!</definedName>
    <definedName name="Interest_Rate" localSheetId="4">#REF!</definedName>
    <definedName name="Interest_Rate" localSheetId="11">#REF!</definedName>
    <definedName name="Interest_Rate" localSheetId="1">#REF!</definedName>
    <definedName name="Interest_Rate">#REF!</definedName>
    <definedName name="Last_Row" localSheetId="4">IF('3 Recettes cultures &amp; élévage'!Values_Entered,'3 Recettes cultures &amp; élévage'!Header_Row+'3 Recettes cultures &amp; élévage'!Number_of_Payments,'3 Recettes cultures &amp; élévage'!Header_Row)</definedName>
    <definedName name="Last_Row" localSheetId="11">IF('Contrôle rapide'!Values_Entered,'Contrôle rapide'!Header_Row+'Contrôle rapide'!Number_of_Payments,'Contrôle rapide'!Header_Row)</definedName>
    <definedName name="Last_Row" localSheetId="1">IF('List of dropdown'!Values_Entered,Header_Row+'List of dropdown'!Number_of_Payments,Header_Row)</definedName>
    <definedName name="Last_Row">IF(Values_Entered,Header_Row+Number_of_Payments,Header_Row)</definedName>
    <definedName name="Loan_Amount" localSheetId="4">#REF!</definedName>
    <definedName name="Loan_Amount" localSheetId="11">#REF!</definedName>
    <definedName name="Loan_Amount" localSheetId="1">#REF!</definedName>
    <definedName name="Loan_Amount">#REF!</definedName>
    <definedName name="Loan_Start" localSheetId="4">#REF!</definedName>
    <definedName name="Loan_Start" localSheetId="11">#REF!</definedName>
    <definedName name="Loan_Start" localSheetId="1">#REF!</definedName>
    <definedName name="Loan_Start">#REF!</definedName>
    <definedName name="Loan_Years" localSheetId="4">#REF!</definedName>
    <definedName name="Loan_Years" localSheetId="11">#REF!</definedName>
    <definedName name="Loan_Years" localSheetId="1">#REF!</definedName>
    <definedName name="Loan_Years">#REF!</definedName>
    <definedName name="Num_Pmt_Per_Year" localSheetId="4">#REF!</definedName>
    <definedName name="Num_Pmt_Per_Year" localSheetId="11">#REF!</definedName>
    <definedName name="Num_Pmt_Per_Year" localSheetId="1">#REF!</definedName>
    <definedName name="Num_Pmt_Per_Year">#REF!</definedName>
    <definedName name="Number_of_Payments" localSheetId="4">MATCH(0.01,'3 Recettes cultures &amp; élévage'!End_Bal,-1)+1</definedName>
    <definedName name="Number_of_Payments" localSheetId="11">MATCH(0.01,'Contrôle rapide'!End_Bal,-1)+1</definedName>
    <definedName name="Number_of_Payments" localSheetId="1">MATCH(0.01,'List of dropdown'!End_Bal,-1)+1</definedName>
    <definedName name="Number_of_Payments">MATCH(0.01,End_Bal,-1)+1</definedName>
    <definedName name="Pay_Date" localSheetId="4">#REF!</definedName>
    <definedName name="Pay_Date" localSheetId="11">#REF!</definedName>
    <definedName name="Pay_Date" localSheetId="1">#REF!</definedName>
    <definedName name="Pay_Date">#REF!</definedName>
    <definedName name="Pay_Num" localSheetId="4">#REF!</definedName>
    <definedName name="Pay_Num" localSheetId="11">#REF!</definedName>
    <definedName name="Pay_Num" localSheetId="1">#REF!</definedName>
    <definedName name="Pay_Num">#REF!</definedName>
    <definedName name="Payment_Date" localSheetId="4">DATE(YEAR('3 Recettes cultures &amp; élévage'!Loan_Start),MONTH('3 Recettes cultures &amp; élévage'!Loan_Start)+Payment_Number,DAY('3 Recettes cultures &amp; élévage'!Loan_Start))</definedName>
    <definedName name="Payment_Date" localSheetId="11">DATE(YEAR('Contrôle rapide'!Loan_Start),MONTH('Contrôle rapide'!Loan_Start)+Payment_Number,DAY('Contrôle rapide'!Loan_Start))</definedName>
    <definedName name="Payment_Date" localSheetId="1">DATE(YEAR('List of dropdown'!Loan_Start),MONTH('List of dropdown'!Loan_Start)+Payment_Number,DAY('List of dropdown'!Loan_Start))</definedName>
    <definedName name="Payment_Date">DATE(YEAR(Loan_Start),MONTH(Loan_Start)+Payment_Number,DAY(Loan_Start))</definedName>
    <definedName name="Payment_date2" localSheetId="4">DATE(YEAR('3 Recettes cultures &amp; élévage'!Loan_Start),MONTH('3 Recettes cultures &amp; élévage'!Loan_Start)+Payment_Number,DAY('3 Recettes cultures &amp; élévage'!Loan_Start))</definedName>
    <definedName name="Payment_date2" localSheetId="11">DATE(YEAR('Contrôle rapide'!Loan_Start),MONTH('Contrôle rapide'!Loan_Start)+Payment_Number,DAY('Contrôle rapide'!Loan_Start))</definedName>
    <definedName name="Payment_date2" localSheetId="1">DATE(YEAR('List of dropdown'!Loan_Start),MONTH('List of dropdown'!Loan_Start)+Payment_Number,DAY('List of dropdown'!Loan_Start))</definedName>
    <definedName name="Payment_date2">DATE(YEAR([0]!Loan_Start),MONTH([0]!Loan_Start)+Payment_Number,DAY([0]!Loan_Start))</definedName>
    <definedName name="Princ" localSheetId="4">#REF!</definedName>
    <definedName name="Princ" localSheetId="11">#REF!</definedName>
    <definedName name="Princ" localSheetId="1">#REF!</definedName>
    <definedName name="Princ">#REF!</definedName>
    <definedName name="Print_Area_Reset" localSheetId="4">OFFSET('3 Recettes cultures &amp; élévage'!Full_Print,0,0,'3 Recettes cultures &amp; élévage'!Last_Row)</definedName>
    <definedName name="Print_Area_Reset" localSheetId="11">OFFSET('Contrôle rapide'!Full_Print,0,0,'Contrôle rapide'!Last_Row)</definedName>
    <definedName name="Print_Area_Reset" localSheetId="1">OFFSET('List of dropdown'!Full_Print,0,0,'List of dropdown'!Last_Row)</definedName>
    <definedName name="Print_Area_Reset">OFFSET(Full_Print,0,0,Last_Row)</definedName>
    <definedName name="Sched_Pay" localSheetId="4">#REF!</definedName>
    <definedName name="Sched_Pay" localSheetId="11">#REF!</definedName>
    <definedName name="Sched_Pay" localSheetId="1">#REF!</definedName>
    <definedName name="Sched_Pay">#REF!</definedName>
    <definedName name="Scheduled_Extra_Payments" localSheetId="4">#REF!</definedName>
    <definedName name="Scheduled_Extra_Payments" localSheetId="11">#REF!</definedName>
    <definedName name="Scheduled_Extra_Payments" localSheetId="1">#REF!</definedName>
    <definedName name="Scheduled_Extra_Payments">#REF!</definedName>
    <definedName name="Scheduled_Interest_Rate" localSheetId="4">#REF!</definedName>
    <definedName name="Scheduled_Interest_Rate" localSheetId="11">#REF!</definedName>
    <definedName name="Scheduled_Interest_Rate" localSheetId="1">#REF!</definedName>
    <definedName name="Scheduled_Interest_Rate">#REF!</definedName>
    <definedName name="Scheduled_Monthly_Payment" localSheetId="4">#REF!</definedName>
    <definedName name="Scheduled_Monthly_Payment" localSheetId="11">#REF!</definedName>
    <definedName name="Scheduled_Monthly_Payment" localSheetId="1">#REF!</definedName>
    <definedName name="Scheduled_Monthly_Payment">#REF!</definedName>
    <definedName name="test" localSheetId="4">#REF!</definedName>
    <definedName name="test" localSheetId="11">#REF!</definedName>
    <definedName name="test" localSheetId="1">#REF!</definedName>
    <definedName name="test">#REF!</definedName>
    <definedName name="Total_Interest" localSheetId="4">#REF!</definedName>
    <definedName name="Total_Interest" localSheetId="11">#REF!</definedName>
    <definedName name="Total_Interest" localSheetId="1">#REF!</definedName>
    <definedName name="Total_Interest">#REF!</definedName>
    <definedName name="Total_Pay" localSheetId="4">#REF!</definedName>
    <definedName name="Total_Pay" localSheetId="11">#REF!</definedName>
    <definedName name="Total_Pay" localSheetId="1">#REF!</definedName>
    <definedName name="Total_Pay">#REF!</definedName>
    <definedName name="Total_Payment" localSheetId="4">Scheduled_Payment+Extra_Payment</definedName>
    <definedName name="Total_Payment" localSheetId="11">Scheduled_Payment+Extra_Payment</definedName>
    <definedName name="Total_Payment" localSheetId="1">Scheduled_Payment+Extra_Payment</definedName>
    <definedName name="Total_Payment">Scheduled_Payment+Extra_Payment</definedName>
    <definedName name="Values_Entered" localSheetId="4">IF('3 Recettes cultures &amp; élévage'!Loan_Amount*'3 Recettes cultures &amp; élévage'!Interest_Rate*'3 Recettes cultures &amp; élévage'!Loan_Years*'3 Recettes cultures &amp; élévage'!Loan_Start&gt;0,1,0)</definedName>
    <definedName name="Values_Entered" localSheetId="11">IF('Contrôle rapide'!Loan_Amount*'Contrôle rapide'!Interest_Rate*'Contrôle rapide'!Loan_Years*'Contrôle rapide'!Loan_Start&gt;0,1,0)</definedName>
    <definedName name="Values_Entered" localSheetId="1">IF('List of dropdown'!Loan_Amount*'List of dropdown'!Interest_Rate*'List of dropdown'!Loan_Years*'List of dropdown'!Loan_Start&gt;0,1,0)</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9" i="40" l="1"/>
  <c r="F20" i="40"/>
  <c r="D39" i="42" l="1"/>
  <c r="E39" i="42"/>
  <c r="F39" i="42"/>
  <c r="G39" i="42"/>
  <c r="H39" i="42"/>
  <c r="I39" i="42"/>
  <c r="J39" i="42"/>
  <c r="K39" i="42"/>
  <c r="L39" i="42"/>
  <c r="M39" i="42"/>
  <c r="N39" i="42"/>
  <c r="D61" i="40" l="1"/>
  <c r="D60" i="40"/>
  <c r="D57" i="40"/>
  <c r="E23" i="53"/>
  <c r="E7" i="53"/>
  <c r="G36" i="1" l="1"/>
  <c r="B8" i="62" l="1"/>
  <c r="O14" i="56" l="1"/>
  <c r="O9" i="56"/>
  <c r="O12" i="56"/>
  <c r="K4" i="60"/>
  <c r="O36" i="42"/>
  <c r="O17" i="42"/>
  <c r="O14" i="42"/>
  <c r="N6" i="54" l="1"/>
  <c r="A17" i="54"/>
  <c r="A18" i="54"/>
  <c r="A19" i="54"/>
  <c r="A20" i="54"/>
  <c r="A21" i="54"/>
  <c r="A22" i="54"/>
  <c r="A23" i="54"/>
  <c r="A24" i="54"/>
  <c r="A16" i="54"/>
  <c r="A11" i="54"/>
  <c r="A12" i="54"/>
  <c r="A13" i="54"/>
  <c r="A14" i="54"/>
  <c r="A7" i="54"/>
  <c r="A8" i="54"/>
  <c r="A9" i="54"/>
  <c r="A10" i="54"/>
  <c r="A6" i="54"/>
  <c r="D22" i="53"/>
  <c r="B7" i="62" l="1"/>
  <c r="C15" i="62"/>
  <c r="B33" i="62"/>
  <c r="B28" i="62"/>
  <c r="B29" i="62"/>
  <c r="B30" i="62"/>
  <c r="B31" i="62"/>
  <c r="B32" i="62"/>
  <c r="B21" i="62"/>
  <c r="B22" i="62"/>
  <c r="B23" i="62"/>
  <c r="B24" i="62"/>
  <c r="B25" i="62"/>
  <c r="B26" i="62"/>
  <c r="B27" i="62"/>
  <c r="B10" i="62"/>
  <c r="B11" i="62"/>
  <c r="B12" i="62"/>
  <c r="B13" i="62"/>
  <c r="B14" i="62"/>
  <c r="B15" i="62"/>
  <c r="B16" i="62"/>
  <c r="A17" i="62"/>
  <c r="B17" i="62"/>
  <c r="B18" i="62"/>
  <c r="B19" i="62"/>
  <c r="B20" i="62"/>
  <c r="B9" i="62"/>
  <c r="G10" i="53"/>
  <c r="C39" i="42"/>
  <c r="O23" i="42"/>
  <c r="C18" i="62" s="1"/>
  <c r="O24" i="42"/>
  <c r="C19" i="62" s="1"/>
  <c r="O25" i="42"/>
  <c r="C20" i="62" s="1"/>
  <c r="O26" i="42"/>
  <c r="C21" i="62" s="1"/>
  <c r="O27" i="42"/>
  <c r="C22" i="62" s="1"/>
  <c r="O28" i="42"/>
  <c r="C23" i="62" s="1"/>
  <c r="O29" i="42"/>
  <c r="C24" i="62" s="1"/>
  <c r="O30" i="42"/>
  <c r="C25" i="62" s="1"/>
  <c r="O31" i="42"/>
  <c r="C26" i="62" s="1"/>
  <c r="O32" i="42"/>
  <c r="C27" i="62" s="1"/>
  <c r="O33" i="42"/>
  <c r="C28" i="62" s="1"/>
  <c r="O34" i="42"/>
  <c r="C29" i="62" s="1"/>
  <c r="O35" i="42"/>
  <c r="C30" i="62" s="1"/>
  <c r="C31" i="62"/>
  <c r="O37" i="42"/>
  <c r="C32" i="62" s="1"/>
  <c r="O38" i="42"/>
  <c r="C33" i="62" s="1"/>
  <c r="O22" i="42"/>
  <c r="C17" i="62" s="1"/>
  <c r="C22" i="53"/>
  <c r="O16" i="42"/>
  <c r="C14" i="62" s="1"/>
  <c r="O11" i="42"/>
  <c r="C9" i="62" s="1"/>
  <c r="N62" i="53"/>
  <c r="O62" i="53"/>
  <c r="O12" i="42"/>
  <c r="C10" i="62" s="1"/>
  <c r="O13" i="42"/>
  <c r="C12" i="62"/>
  <c r="O15" i="42"/>
  <c r="C13" i="62" s="1"/>
  <c r="O18" i="42"/>
  <c r="C16" i="62" s="1"/>
  <c r="G34" i="53"/>
  <c r="G33" i="53"/>
  <c r="G32" i="53"/>
  <c r="E9" i="40" s="1"/>
  <c r="G30" i="53"/>
  <c r="G29" i="53"/>
  <c r="G28" i="53"/>
  <c r="G27" i="53"/>
  <c r="G26" i="53"/>
  <c r="G18" i="53"/>
  <c r="G17" i="53"/>
  <c r="G16" i="53"/>
  <c r="E7" i="40" s="1"/>
  <c r="G14" i="53"/>
  <c r="G13" i="53"/>
  <c r="G12" i="53"/>
  <c r="G11" i="53"/>
  <c r="D6" i="53"/>
  <c r="C6" i="53"/>
  <c r="F4" i="53"/>
  <c r="E6" i="40" l="1"/>
  <c r="E8" i="40"/>
  <c r="F63" i="40"/>
  <c r="C11" i="62"/>
  <c r="G19" i="53"/>
  <c r="F60" i="40" s="1"/>
  <c r="O39" i="42"/>
  <c r="E20" i="40" s="1"/>
  <c r="G35" i="53"/>
  <c r="F61" i="40" s="1"/>
  <c r="O57" i="53"/>
  <c r="D30" i="59" l="1"/>
  <c r="D17" i="59"/>
  <c r="I14" i="59"/>
  <c r="H14" i="59"/>
  <c r="G14" i="59"/>
  <c r="D32" i="59" l="1"/>
  <c r="B33" i="59" s="1"/>
  <c r="G11" i="3" l="1"/>
  <c r="I16" i="60"/>
  <c r="I17" i="60" s="1"/>
  <c r="B16" i="60"/>
  <c r="G15" i="60"/>
  <c r="G14" i="60"/>
  <c r="G13" i="60"/>
  <c r="G12" i="60"/>
  <c r="G11" i="60"/>
  <c r="G10" i="60"/>
  <c r="G9" i="60"/>
  <c r="G16" i="60" l="1"/>
  <c r="H9" i="42" s="1"/>
  <c r="C39" i="53"/>
  <c r="F9" i="42" l="1"/>
  <c r="G17" i="60"/>
  <c r="M9" i="42"/>
  <c r="D9" i="42"/>
  <c r="I9" i="42"/>
  <c r="C9" i="42"/>
  <c r="L9" i="42"/>
  <c r="K9" i="42"/>
  <c r="E9" i="42"/>
  <c r="O9" i="42" s="1"/>
  <c r="G9" i="42"/>
  <c r="N9" i="42"/>
  <c r="J9" i="42"/>
  <c r="G18" i="3"/>
  <c r="G19" i="3"/>
  <c r="G20" i="3"/>
  <c r="G21" i="3"/>
  <c r="G22" i="3"/>
  <c r="G23" i="3"/>
  <c r="G24" i="3"/>
  <c r="G25" i="3"/>
  <c r="G26" i="3"/>
  <c r="G27" i="3"/>
  <c r="G28" i="3"/>
  <c r="G29" i="3"/>
  <c r="G30" i="3"/>
  <c r="G31" i="3"/>
  <c r="G32" i="3"/>
  <c r="G33" i="3"/>
  <c r="G34" i="3"/>
  <c r="G35" i="3"/>
  <c r="G36" i="3"/>
  <c r="G12" i="3"/>
  <c r="G13" i="3"/>
  <c r="G14" i="3"/>
  <c r="G15" i="3"/>
  <c r="G16" i="3"/>
  <c r="G17" i="3"/>
  <c r="D10" i="3"/>
  <c r="C7" i="62" l="1"/>
  <c r="B19" i="58"/>
  <c r="J15" i="1" s="1"/>
  <c r="B10" i="58"/>
  <c r="J14" i="1" s="1"/>
  <c r="I21" i="1" l="1"/>
  <c r="H62" i="40"/>
  <c r="H61" i="40"/>
  <c r="H60" i="40"/>
  <c r="F27" i="1"/>
  <c r="I27" i="1"/>
  <c r="E28" i="1"/>
  <c r="F21" i="1"/>
  <c r="N15" i="56" l="1"/>
  <c r="M15" i="56"/>
  <c r="L15" i="56"/>
  <c r="K15" i="56"/>
  <c r="J15" i="56"/>
  <c r="I15" i="56"/>
  <c r="H15" i="56"/>
  <c r="G15" i="56"/>
  <c r="F15" i="56"/>
  <c r="E15" i="56"/>
  <c r="D15" i="56"/>
  <c r="C15" i="56"/>
  <c r="O13" i="56"/>
  <c r="O11" i="56"/>
  <c r="O10" i="56"/>
  <c r="O8" i="56"/>
  <c r="O15" i="56" s="1"/>
  <c r="E12" i="40" s="1"/>
  <c r="M4" i="56"/>
  <c r="I32" i="1"/>
  <c r="N27" i="54"/>
  <c r="N28" i="54"/>
  <c r="N29" i="54"/>
  <c r="N30" i="54"/>
  <c r="N31" i="54"/>
  <c r="N32" i="54"/>
  <c r="N33" i="54"/>
  <c r="N34" i="54"/>
  <c r="N35" i="54"/>
  <c r="N36" i="54"/>
  <c r="N37" i="54"/>
  <c r="N38" i="54"/>
  <c r="N39" i="54"/>
  <c r="N41" i="54"/>
  <c r="N42" i="54"/>
  <c r="N43" i="54"/>
  <c r="N44" i="54"/>
  <c r="N45" i="54"/>
  <c r="N26" i="54"/>
  <c r="N17" i="54"/>
  <c r="N18" i="54"/>
  <c r="N19" i="54"/>
  <c r="N20" i="54"/>
  <c r="N22" i="54"/>
  <c r="N23" i="54"/>
  <c r="N24" i="54"/>
  <c r="N16" i="54"/>
  <c r="N7" i="54"/>
  <c r="N8" i="54"/>
  <c r="N9" i="54"/>
  <c r="N10" i="54"/>
  <c r="N12" i="54"/>
  <c r="N13" i="54"/>
  <c r="N14" i="54"/>
  <c r="A27" i="54"/>
  <c r="A28" i="54"/>
  <c r="A29" i="54"/>
  <c r="A30" i="54"/>
  <c r="A31" i="54"/>
  <c r="A32" i="54"/>
  <c r="A33" i="54"/>
  <c r="A34" i="54"/>
  <c r="A35" i="54"/>
  <c r="A36" i="54"/>
  <c r="A37" i="54"/>
  <c r="A38" i="54"/>
  <c r="A39" i="54"/>
  <c r="A40" i="54"/>
  <c r="A41" i="54"/>
  <c r="A42" i="54"/>
  <c r="A43" i="54"/>
  <c r="A44" i="54"/>
  <c r="A45" i="54"/>
  <c r="A26" i="54"/>
  <c r="F16" i="40" l="1"/>
  <c r="I34" i="1" l="1"/>
  <c r="E57" i="40"/>
  <c r="H63" i="40" l="1"/>
  <c r="F12" i="40" l="1"/>
  <c r="F39" i="53"/>
  <c r="G60" i="53" l="1"/>
  <c r="G61" i="53"/>
  <c r="G62" i="53"/>
  <c r="G59" i="53"/>
  <c r="G44" i="53"/>
  <c r="G45" i="53"/>
  <c r="G46" i="53"/>
  <c r="E10" i="40" s="1"/>
  <c r="G47" i="53"/>
  <c r="G48" i="53"/>
  <c r="G49" i="53"/>
  <c r="G50" i="53"/>
  <c r="G51" i="53"/>
  <c r="G52" i="53"/>
  <c r="G53" i="53"/>
  <c r="G54" i="53"/>
  <c r="G55" i="53"/>
  <c r="G56" i="53"/>
  <c r="G58" i="53"/>
  <c r="E11" i="40" s="1"/>
  <c r="G43" i="53"/>
  <c r="G63" i="53" l="1"/>
  <c r="F62" i="40" s="1"/>
  <c r="M4" i="42"/>
  <c r="E16" i="40" l="1"/>
  <c r="H7" i="40" l="1"/>
  <c r="H11" i="40"/>
  <c r="H10" i="40"/>
  <c r="H6" i="40"/>
  <c r="H9" i="40"/>
  <c r="H12" i="40"/>
  <c r="H8" i="40"/>
  <c r="F10" i="40"/>
  <c r="H16" i="40" l="1"/>
  <c r="H57" i="40"/>
  <c r="F21" i="40"/>
  <c r="F8" i="40"/>
  <c r="F7" i="40"/>
  <c r="F9" i="40"/>
  <c r="F11" i="40"/>
  <c r="F6" i="40"/>
  <c r="G4" i="40"/>
  <c r="G10" i="3" l="1"/>
  <c r="C10" i="3"/>
  <c r="F38" i="3"/>
  <c r="F4" i="3"/>
  <c r="G38" i="3" l="1"/>
  <c r="D10" i="42" l="1"/>
  <c r="D19" i="42" s="1"/>
  <c r="L10" i="42"/>
  <c r="L19" i="42" s="1"/>
  <c r="M10" i="42"/>
  <c r="M19" i="42" s="1"/>
  <c r="E10" i="42"/>
  <c r="E19" i="42" s="1"/>
  <c r="F10" i="42"/>
  <c r="F19" i="42" s="1"/>
  <c r="N10" i="42"/>
  <c r="N19" i="42" s="1"/>
  <c r="K10" i="42"/>
  <c r="K19" i="42" s="1"/>
  <c r="G10" i="42"/>
  <c r="G19" i="42" s="1"/>
  <c r="C10" i="42"/>
  <c r="I10" i="42"/>
  <c r="I19" i="42" s="1"/>
  <c r="J10" i="42"/>
  <c r="J19" i="42" s="1"/>
  <c r="H10" i="42"/>
  <c r="H19" i="42" s="1"/>
  <c r="G37" i="1"/>
  <c r="F37" i="1"/>
  <c r="E37" i="1"/>
  <c r="I36" i="1"/>
  <c r="I35" i="1"/>
  <c r="G35" i="1"/>
  <c r="G34" i="1"/>
  <c r="I33" i="1"/>
  <c r="G33" i="1"/>
  <c r="G32" i="1"/>
  <c r="F28" i="1"/>
  <c r="I28" i="1"/>
  <c r="I26" i="1"/>
  <c r="F26" i="1"/>
  <c r="I25" i="1"/>
  <c r="F25" i="1"/>
  <c r="I24" i="1"/>
  <c r="F24" i="1"/>
  <c r="I23" i="1"/>
  <c r="F23" i="1"/>
  <c r="I22" i="1"/>
  <c r="F22" i="1"/>
  <c r="O10" i="42" l="1"/>
  <c r="C19" i="42"/>
  <c r="J63" i="40"/>
  <c r="D64" i="40" s="1"/>
  <c r="I37" i="1"/>
  <c r="C8" i="62" l="1"/>
  <c r="O19" i="42"/>
  <c r="E19" i="40" s="1"/>
  <c r="E21" i="40" l="1"/>
  <c r="G58" i="40" l="1"/>
  <c r="G57" i="40"/>
  <c r="H19" i="40"/>
  <c r="H20" i="40"/>
  <c r="H21" i="4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9" authorId="0" shapeId="0" xr:uid="{00000000-0006-0000-0700-000001000000}">
      <text>
        <r>
          <rPr>
            <sz val="9"/>
            <color indexed="81"/>
            <rFont val="Tahoma"/>
            <family val="2"/>
          </rPr>
          <t>à partir de 5 Fiche de financement</t>
        </r>
        <r>
          <rPr>
            <sz val="9"/>
            <color indexed="81"/>
            <rFont val="Tahoma"/>
            <family val="2"/>
          </rPr>
          <t xml:space="preserve">
</t>
        </r>
      </text>
    </comment>
    <comment ref="B10" authorId="0" shapeId="0" xr:uid="{00000000-0006-0000-0700-000002000000}">
      <text>
        <r>
          <rPr>
            <sz val="9"/>
            <color indexed="81"/>
            <rFont val="Tahoma"/>
            <family val="2"/>
          </rPr>
          <t xml:space="preserve">à partir de 2 Fiche Equipements &amp; Actifs
</t>
        </r>
      </text>
    </comment>
  </commentList>
</comments>
</file>

<file path=xl/sharedStrings.xml><?xml version="1.0" encoding="utf-8"?>
<sst xmlns="http://schemas.openxmlformats.org/spreadsheetml/2006/main" count="552" uniqueCount="362">
  <si>
    <t>Division</t>
  </si>
  <si>
    <t>District</t>
  </si>
  <si>
    <t>=</t>
  </si>
  <si>
    <t>ha</t>
  </si>
  <si>
    <t>Total</t>
  </si>
  <si>
    <t>Area</t>
  </si>
  <si>
    <t>Village</t>
  </si>
  <si>
    <t>Date</t>
  </si>
  <si>
    <t>years</t>
  </si>
  <si>
    <t>kg</t>
  </si>
  <si>
    <t>Sales</t>
  </si>
  <si>
    <t>litres</t>
  </si>
  <si>
    <t>%</t>
  </si>
  <si>
    <t>+</t>
  </si>
  <si>
    <t>-</t>
  </si>
  <si>
    <t>Introduction</t>
  </si>
  <si>
    <t>OR</t>
  </si>
  <si>
    <t>GIZ &amp; FAO</t>
  </si>
  <si>
    <t>Powering.Agriculture@giz.de</t>
  </si>
  <si>
    <t>https://energypedia.info/wiki/Toolbox_on_SPIS</t>
  </si>
  <si>
    <t>https://poweringag.org</t>
  </si>
  <si>
    <r>
      <rPr>
        <b/>
        <sz val="10"/>
        <color theme="1"/>
        <rFont val="Arial"/>
        <family val="2"/>
      </rPr>
      <t>Contact</t>
    </r>
    <r>
      <rPr>
        <sz val="10"/>
        <color theme="1"/>
        <rFont val="Arial"/>
        <family val="2"/>
      </rPr>
      <t xml:space="preserve">: </t>
    </r>
  </si>
  <si>
    <r>
      <rPr>
        <b/>
        <sz val="10"/>
        <color theme="1"/>
        <rFont val="Arial"/>
        <family val="2"/>
      </rPr>
      <t>Version</t>
    </r>
    <r>
      <rPr>
        <sz val="10"/>
        <color theme="1"/>
        <rFont val="Arial"/>
        <family val="2"/>
      </rPr>
      <t>:</t>
    </r>
  </si>
  <si>
    <t>Acre</t>
  </si>
  <si>
    <t>Sq. km</t>
  </si>
  <si>
    <t>Sq. m</t>
  </si>
  <si>
    <t>Sq. yard</t>
  </si>
  <si>
    <t>Sq. ft</t>
  </si>
  <si>
    <t>CF to kg</t>
  </si>
  <si>
    <t>metric ton</t>
  </si>
  <si>
    <t>quintal</t>
  </si>
  <si>
    <t>pound (lb)</t>
  </si>
  <si>
    <r>
      <t xml:space="preserve">Type
</t>
    </r>
    <r>
      <rPr>
        <i/>
        <sz val="11"/>
        <rFont val="Arial"/>
        <family val="2"/>
      </rPr>
      <t/>
    </r>
  </si>
  <si>
    <t>a.</t>
  </si>
  <si>
    <t>b.</t>
  </si>
  <si>
    <t>c.</t>
  </si>
  <si>
    <t>d.</t>
  </si>
  <si>
    <t>e.</t>
  </si>
  <si>
    <t>FIXED COSTS</t>
  </si>
  <si>
    <t>Sq.km</t>
  </si>
  <si>
    <t>Sq.m</t>
  </si>
  <si>
    <t xml:space="preserve">Sq. feet </t>
  </si>
  <si>
    <t>no crops</t>
  </si>
  <si>
    <t>Lisez-moi</t>
  </si>
  <si>
    <t>INVESTIR – Outil d’analyse de l’exploitation agricole</t>
  </si>
  <si>
    <t xml:space="preserve">Cet outil permet d’évaluer la productivité et la rentabilité d’une exploitation en se fondant sur sa production agricole annuelle moyenne. Il permet d’établir des valeurs de référence ou d’évaluer l’impact d’investissements prévus. L’outil permet à un conseiller en SPIS (fournisseur, professionnel du développement, agent de vulgarisation) d’aider une exploitation agricole à identifier les coûts inutiles, à déterminer les activités qui apportent le plus de valeur et à bien rentabiliser les différents intrants. </t>
  </si>
  <si>
    <t>Conseils et astuces</t>
  </si>
  <si>
    <t>Aperçu</t>
  </si>
  <si>
    <t>Cet outil est composé des feuilles suivantes :</t>
  </si>
  <si>
    <t>1. Informations générales</t>
  </si>
  <si>
    <t>4. Autres recettes</t>
  </si>
  <si>
    <t>5. Financement</t>
  </si>
  <si>
    <t>6. Coûts Fixes et Variables</t>
  </si>
  <si>
    <t>3. Recettes cultures &amp; élévage</t>
  </si>
  <si>
    <t>Feuille de calcul des prix des cultures</t>
  </si>
  <si>
    <t>Contrôle rapide</t>
  </si>
  <si>
    <t>En savoir plus</t>
  </si>
  <si>
    <r>
      <rPr>
        <b/>
        <sz val="10"/>
        <color theme="1"/>
        <rFont val="Arial"/>
        <family val="2"/>
      </rPr>
      <t>Publié par</t>
    </r>
    <r>
      <rPr>
        <sz val="10"/>
        <color theme="1"/>
        <rFont val="Arial"/>
        <family val="2"/>
      </rPr>
      <t> :</t>
    </r>
    <r>
      <rPr>
        <sz val="10"/>
        <color theme="1"/>
        <rFont val="Arial"/>
        <family val="2"/>
      </rPr>
      <t xml:space="preserve"> </t>
    </r>
  </si>
  <si>
    <r>
      <rPr>
        <sz val="10"/>
        <color theme="1"/>
        <rFont val="Arial"/>
        <family val="2"/>
      </rPr>
      <t>Responsables :</t>
    </r>
  </si>
  <si>
    <r>
      <rPr>
        <b/>
        <sz val="10"/>
        <color theme="1"/>
        <rFont val="Arial"/>
        <family val="2"/>
      </rPr>
      <t>Lien de téléchargement</t>
    </r>
    <r>
      <rPr>
        <sz val="10"/>
        <color theme="1"/>
        <rFont val="Arial"/>
        <family val="2"/>
      </rPr>
      <t> :</t>
    </r>
    <r>
      <rPr>
        <sz val="10"/>
        <color theme="1"/>
        <rFont val="Arial"/>
        <family val="2"/>
      </rPr>
      <t xml:space="preserve"> </t>
    </r>
  </si>
  <si>
    <t xml:space="preserve">À propos de : </t>
  </si>
  <si>
    <t xml:space="preserve">Propulser l’agriculture : un grand défi énergétique pour le développement. Disponible à l’adresse :  </t>
  </si>
  <si>
    <t>1.5 (décember 2018)</t>
  </si>
  <si>
    <t>© GIZ et FAO, 2018</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</si>
  <si>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</si>
  <si>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</si>
  <si>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actuellement disponibles sur l’exploitation ou dont l’acquisition prochaine est envisagée</t>
  </si>
  <si>
    <t>pour ajouter les ventes réelles ou prévues de cultures saisonnières (riz, maïs etc.), de cultures pluriannuelles (arbres fruitiers, etc.) et d'élevage et de produits dérivés</t>
  </si>
  <si>
    <t>recettes supplémentaires ne provenant pas directement de la production de cultures ou d’animaux d’élevage, par exemple, la vente d’eau ou la location d’équipements</t>
  </si>
  <si>
    <t>calcule le remboursement annuel du prêt en fonction de l'information sur le crédit</t>
  </si>
  <si>
    <t>pour ajouter tous les coûts/dépenses fixes et variables de l'entreprise agricole</t>
  </si>
  <si>
    <t>Pas de saisie ! Calcul de la rentabilité brute de l’exploitation</t>
  </si>
  <si>
    <t>pour calculer les coûts annuels moyens de certaines cultures et de certains animaux d’élevage</t>
  </si>
  <si>
    <t>calcul rapide de la rentabilité de l'exploitation utile avant d'effectuer une analyse complète</t>
  </si>
  <si>
    <t>7. Compte de résultat de l’exploitation</t>
  </si>
  <si>
    <t xml:space="preserve">  </t>
  </si>
  <si>
    <t>Feuille de traduction</t>
  </si>
  <si>
    <t>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t>
  </si>
  <si>
    <t>Texte original en anglais</t>
  </si>
  <si>
    <t>Feuille</t>
  </si>
  <si>
    <t>Traduction française</t>
  </si>
  <si>
    <t>acre</t>
  </si>
  <si>
    <t>kilo</t>
  </si>
  <si>
    <t>hectare</t>
  </si>
  <si>
    <t xml:space="preserve">tonne métrique </t>
  </si>
  <si>
    <t>pas de cultures</t>
  </si>
  <si>
    <t>livres</t>
  </si>
  <si>
    <t>pieds carrés</t>
  </si>
  <si>
    <t>cour carrée</t>
  </si>
  <si>
    <t>kilomètre carré</t>
  </si>
  <si>
    <t>mètre carré</t>
  </si>
  <si>
    <t>1 RENSEIGNEMENTS GÉNÉRAUX SUR L'EXPLOITATION</t>
  </si>
  <si>
    <t>Pays</t>
  </si>
  <si>
    <t>Région</t>
  </si>
  <si>
    <t>Code de l’exploitation</t>
  </si>
  <si>
    <t>Code ou nom de l’exploitation</t>
  </si>
  <si>
    <t>Enquêteur</t>
  </si>
  <si>
    <t>Campagne agricole (années)</t>
  </si>
  <si>
    <t>Monnaie utilisée pour les calculs</t>
  </si>
  <si>
    <t>Unité de mesure du poids</t>
  </si>
  <si>
    <t>Unité de mesure de surface</t>
  </si>
  <si>
    <t>Facteur de conversion en 1 kilo :</t>
  </si>
  <si>
    <t>Facteur de conversion en 1 hectare :</t>
  </si>
  <si>
    <t>(Année à quatre chiffres chacune ! )</t>
  </si>
  <si>
    <t>RESSOURCES FONCIÈRES</t>
  </si>
  <si>
    <t>Statut de propriété</t>
  </si>
  <si>
    <t>+ Terres en propriété</t>
  </si>
  <si>
    <t>+ Partie des terres coopératives</t>
  </si>
  <si>
    <t>+ Terres exploitées sous contrat (appartenant à un partenaire)</t>
  </si>
  <si>
    <t>+ Terres prises en location</t>
  </si>
  <si>
    <t xml:space="preserve"> - Terres données en location</t>
  </si>
  <si>
    <t>+ Terres en possession d’autres sources</t>
  </si>
  <si>
    <t>- Terres en propriété inutilisées ou inutilisables</t>
  </si>
  <si>
    <t>Classification des terres</t>
  </si>
  <si>
    <t>Terres à cultures saisonnières</t>
  </si>
  <si>
    <t>Pluriannuelles (avec et sans cultures intercalaires)</t>
  </si>
  <si>
    <t>Serres</t>
  </si>
  <si>
    <t>Pâturages</t>
  </si>
  <si>
    <t>Jachères</t>
  </si>
  <si>
    <t>Superficie</t>
  </si>
  <si>
    <t>pluviales</t>
  </si>
  <si>
    <t>irriguées</t>
  </si>
  <si>
    <t>Superficie totale</t>
  </si>
  <si>
    <t>Total des terres agricoles/horticoles</t>
  </si>
  <si>
    <t>2 ÉQUIPEMENTS ET RESSOURCES</t>
  </si>
  <si>
    <t>Coût de l'équipement existant (au moment de l'achat initial)</t>
  </si>
  <si>
    <t>Valeur de récupération (lors de la vente d'équipement existant)</t>
  </si>
  <si>
    <t>Âge</t>
  </si>
  <si>
    <r>
      <rPr>
        <b/>
        <sz val="11"/>
        <color rgb="FF000000"/>
        <rFont val="Arial"/>
        <family val="2"/>
      </rPr>
      <t>Durée de vie</t>
    </r>
    <r>
      <rPr>
        <sz val="11"/>
        <color theme="1"/>
        <rFont val="Arial"/>
        <family val="2"/>
      </rPr>
      <t xml:space="preserve"> normale</t>
    </r>
  </si>
  <si>
    <r>
      <rPr>
        <b/>
        <sz val="11"/>
        <color theme="1"/>
        <rFont val="Arial"/>
        <family val="2"/>
      </rPr>
      <t>Dépréciation annuelle</t>
    </r>
    <r>
      <rPr>
        <sz val="11"/>
        <color theme="1"/>
        <rFont val="Arial"/>
        <family val="2"/>
      </rPr>
      <t xml:space="preserve"> en vue du remplacement</t>
    </r>
  </si>
  <si>
    <t>Durée de vie normale indicative :</t>
  </si>
  <si>
    <t>(très dépendante de la qualité!)</t>
  </si>
  <si>
    <t>Hangar pour animaux  - 20 years</t>
  </si>
  <si>
    <t>Garage/atelier – 20 ans</t>
  </si>
  <si>
    <t>Stockage/entrepôt – 20 ans</t>
  </si>
  <si>
    <t>Serre - 10 years</t>
  </si>
  <si>
    <t>Autre bâtiment – 20 ans</t>
  </si>
  <si>
    <t>Char à bœufs – 7 ans</t>
  </si>
  <si>
    <t>Camion/voiture – 10 ans</t>
  </si>
  <si>
    <t>Tracteur – 10 ans</t>
  </si>
  <si>
    <t>Charrue – 7 ans</t>
  </si>
  <si>
    <t>Cultivateur/charrue – 7 ans</t>
  </si>
  <si>
    <t>Semoir – 7 ans</t>
  </si>
  <si>
    <t>Épandeur à engrais – 7 ans</t>
  </si>
  <si>
    <t xml:space="preserve">Pulvérisateur – 7 ans </t>
  </si>
  <si>
    <t>Faucheuse – 7 ans</t>
  </si>
  <si>
    <t>Presse – 7 ans</t>
  </si>
  <si>
    <t>Moissonneuse-batteuse – 10 ans</t>
  </si>
  <si>
    <t>Matériel d’irrigation – 5 ans</t>
  </si>
  <si>
    <t>Pompe à eau – 7 ans</t>
  </si>
  <si>
    <t>Modules photovoltaïques - 20 years</t>
  </si>
  <si>
    <t xml:space="preserve">Dépréciation annuelle totale </t>
  </si>
  <si>
    <t>REVENU : CULTURE SAISONNIÈRE</t>
  </si>
  <si>
    <t xml:space="preserve"> Code de l’exploitation</t>
  </si>
  <si>
    <t>Terres agricoles utilisées :</t>
  </si>
  <si>
    <t>Prix unitaire</t>
  </si>
  <si>
    <t>Unité</t>
  </si>
  <si>
    <t>Valeur</t>
  </si>
  <si>
    <t>Ventes</t>
  </si>
  <si>
    <t>Types de cultures:</t>
  </si>
  <si>
    <t>Zone:</t>
  </si>
  <si>
    <t>Produits dérivés:</t>
  </si>
  <si>
    <t>REVENU BRUT</t>
  </si>
  <si>
    <t>REVENU : CULTURE PÉNÉNINIALE</t>
  </si>
  <si>
    <t>REVENU : ÉLEVAGE</t>
  </si>
  <si>
    <t>Bétail pour la production :</t>
  </si>
  <si>
    <t>Bétail vendu :</t>
  </si>
  <si>
    <t xml:space="preserve">tête </t>
  </si>
  <si>
    <t>Quantité</t>
  </si>
  <si>
    <t>Pour la production</t>
  </si>
  <si>
    <t>A Vendre</t>
  </si>
  <si>
    <t>Type de bétail</t>
  </si>
  <si>
    <t>Vaches laitières</t>
  </si>
  <si>
    <t>Génisses</t>
  </si>
  <si>
    <t>Bœufs adultes</t>
  </si>
  <si>
    <t>Bœufs juvéniles</t>
  </si>
  <si>
    <t>Veaux</t>
  </si>
  <si>
    <t>Moutons</t>
  </si>
  <si>
    <t>Boucs de mouton</t>
  </si>
  <si>
    <t>Enfants moutons</t>
  </si>
  <si>
    <t>Chèvre</t>
  </si>
  <si>
    <t>Boucs de chèvre</t>
  </si>
  <si>
    <t>Chèvre chevreau</t>
  </si>
  <si>
    <t>Poulets</t>
  </si>
  <si>
    <t>Lait</t>
  </si>
  <si>
    <t>Œufs</t>
  </si>
  <si>
    <t>Peaux</t>
  </si>
  <si>
    <t>Fumier</t>
  </si>
  <si>
    <t>Calculateur de produits dérivés</t>
  </si>
  <si>
    <t>4 AUTRES RECETTES</t>
  </si>
  <si>
    <t>Mois</t>
  </si>
  <si>
    <t>Janvier</t>
  </si>
  <si>
    <t>Février</t>
  </si>
  <si>
    <t>Mars</t>
  </si>
  <si>
    <t>Avril</t>
  </si>
  <si>
    <t>Mai</t>
  </si>
  <si>
    <t>Juin</t>
  </si>
  <si>
    <t>Juillet</t>
  </si>
  <si>
    <t>Août</t>
  </si>
  <si>
    <t>Septembre</t>
  </si>
  <si>
    <t>Octobre</t>
  </si>
  <si>
    <t>Novembre</t>
  </si>
  <si>
    <t>Décembre</t>
  </si>
  <si>
    <t>Type AUTRES RECETTES</t>
  </si>
  <si>
    <t>Vente d’eau</t>
  </si>
  <si>
    <t>Équipements donnés en location</t>
  </si>
  <si>
    <t>Espace de stockage donné en location</t>
  </si>
  <si>
    <t>Terres données en location</t>
  </si>
  <si>
    <t>Main-d’œuvre donnée en location</t>
  </si>
  <si>
    <t>TOTAL DES AUTRES RECETTES par mois</t>
  </si>
  <si>
    <t>CRÉDIT ET FINANCEMENT (calculateur simplifié, à confirmer auprès du prêteur)</t>
  </si>
  <si>
    <t>Calculateur</t>
  </si>
  <si>
    <t>Nom de la banque</t>
  </si>
  <si>
    <t>Montant du prêt</t>
  </si>
  <si>
    <t>Période de crédit (années)</t>
  </si>
  <si>
    <t>Mois de la prise de crédit</t>
  </si>
  <si>
    <t>Année de prise de crédit</t>
  </si>
  <si>
    <t>Taux d'intérêt annuel</t>
  </si>
  <si>
    <t>Remboursement mensuel du prêt</t>
  </si>
  <si>
    <t>Saisissez manuellement :</t>
  </si>
  <si>
    <t>TOTAL DU CRÉDIT</t>
  </si>
  <si>
    <t>Total des remboursements annuels des prêts</t>
  </si>
  <si>
    <t>Remarque : la valeur de la calculatrice aura priorité sur la valeur manuelle. Assurez-vous que la valeur de la calculatrice est 0 afin d'utiliser la valeur manuelle.</t>
  </si>
  <si>
    <t>Remarque : Les périodes de traite (lactation) varient généralement entre 209 et 305 jours par année pour le bétail laitier.</t>
  </si>
  <si>
    <t>6 COÛTS (FIXES et VARIABLES)</t>
  </si>
  <si>
    <t>COÛTS FIXES</t>
  </si>
  <si>
    <t>Frais de financement</t>
  </si>
  <si>
    <t>Coûts d'amortissement</t>
  </si>
  <si>
    <t xml:space="preserve">Cotisations des membres </t>
  </si>
  <si>
    <t>Frais d'assurance</t>
  </si>
  <si>
    <t>Impôt foncier</t>
  </si>
  <si>
    <t>Cotisation au Fonds social</t>
  </si>
  <si>
    <t>Frais de location d'équipement</t>
  </si>
  <si>
    <t>Frais de location du terrain</t>
  </si>
  <si>
    <t>2. Équipements et actifs</t>
  </si>
  <si>
    <t>TOTAL DES FRAIS FIXES par mois</t>
  </si>
  <si>
    <t>FRAIS VARIABLES</t>
  </si>
  <si>
    <t>Coûts du carburant et du gaz</t>
  </si>
  <si>
    <t>Frais d'eau</t>
  </si>
  <si>
    <t>Frais d'électricité</t>
  </si>
  <si>
    <t xml:space="preserve">Frais de transport </t>
  </si>
  <si>
    <t>Coûts salariaux (personnel permanent)</t>
  </si>
  <si>
    <t>Coûts salariaux (personnel temporaire)</t>
  </si>
  <si>
    <t>Semences</t>
  </si>
  <si>
    <t>Fumier et engrais</t>
  </si>
  <si>
    <t>Protection des végétaux</t>
  </si>
  <si>
    <t>Fourrage</t>
  </si>
  <si>
    <t>Services vétérinaires</t>
  </si>
  <si>
    <t xml:space="preserve">
Location traction et mécanisation</t>
  </si>
  <si>
    <t>Réparation et entretien de machines</t>
  </si>
  <si>
    <t>Réparation et entretien de l'infrastructure</t>
  </si>
  <si>
    <t>Réparation et entretien de l'irrigation</t>
  </si>
  <si>
    <t>FRAIS VARIABLES par mois</t>
  </si>
  <si>
    <t>7 COMPTE DE RÉSULTAT DE L’EXPLOITATION</t>
  </si>
  <si>
    <t>Valeur brute de production de cultures saisonnières</t>
  </si>
  <si>
    <t>Valeur brute de production de produits dérivés des cultures saisonnières</t>
  </si>
  <si>
    <t>Valeur brute de production de cultures pluriannuelles</t>
  </si>
  <si>
    <t>Valeur brute de production de produits dérivés des cultures pluriannuelles</t>
  </si>
  <si>
    <t xml:space="preserve">Valeur brute de production d’animaux d’élevage : </t>
  </si>
  <si>
    <t xml:space="preserve">Valeur brute de production de produits dérivés d’animaux d’élevage </t>
  </si>
  <si>
    <t xml:space="preserve">Valeur brute des autres recettes : </t>
  </si>
  <si>
    <t>Pertes anticipées sur le total des ventes (facteur de réduction)</t>
  </si>
  <si>
    <t>REVENU BRUT DE L’EXPLOITATION</t>
  </si>
  <si>
    <t>Total des coûts fixes</t>
  </si>
  <si>
    <t>Total des coûts variables</t>
  </si>
  <si>
    <t>TOTAL DES COÛTS</t>
  </si>
  <si>
    <t xml:space="preserve">Marge bénéficiaire de l’exploitation </t>
  </si>
  <si>
    <t>bénéfice moyen par tête de bétail :</t>
  </si>
  <si>
    <t>superficie totale en culture :</t>
  </si>
  <si>
    <t>MOYENNE</t>
  </si>
  <si>
    <t>Feuille supplémentaire permettant de calculer les coûts annuels moyens de certaines cultures et de certains animaux d’élevage sur la base des variations mensuelles saisonnières</t>
  </si>
  <si>
    <t>Cultures saisonnières</t>
  </si>
  <si>
    <t>Cultures pluriannuelles</t>
  </si>
  <si>
    <t>Animaux d’élevage</t>
  </si>
  <si>
    <t>Dépenses annuelles</t>
  </si>
  <si>
    <t>Nature de la dépense</t>
  </si>
  <si>
    <t>Exemples</t>
  </si>
  <si>
    <t>Montant annuel</t>
  </si>
  <si>
    <t>Coûts des cultures saisonnières</t>
  </si>
  <si>
    <t>Dépenses liées aux cultures pérennes</t>
  </si>
  <si>
    <t xml:space="preserve">Dépenses liées au bétail </t>
  </si>
  <si>
    <t>Exploitation et maintenance 
- Infrastructure</t>
  </si>
  <si>
    <t xml:space="preserve">Exploitation et maintenance
- Équipements fixes
</t>
  </si>
  <si>
    <t>Exploitation et maintenance 
- Équipement mobile</t>
  </si>
  <si>
    <t>Main-d'œuvre</t>
  </si>
  <si>
    <t>Vente et distribution</t>
  </si>
  <si>
    <t>Gestion et administration</t>
  </si>
  <si>
    <t>Semis, pesticides, engrais, protection, etc.</t>
  </si>
  <si>
    <t>Nouveau bétail, fourrage, abattage, services vétérinaires, etc.</t>
  </si>
  <si>
    <t xml:space="preserve">Rénovations de bâtiments, peinture, plâtrage, clôtures, électricité, eau, etc. </t>
  </si>
  <si>
    <t>Pompes à eau, matériel d'irrigation, matériel d'emballage, broyage, carburant, pièces de rechange, réparations, etc.</t>
  </si>
  <si>
    <t>Tracteur, camions, charrue, remorque, carburant, pièces de rechange, réparations, etc.</t>
  </si>
  <si>
    <t>Emballage, frais, publicité, etc.</t>
  </si>
  <si>
    <t>Loyer, consommables de bureau, assurances, adhésions, remboursements de prêts, etc.</t>
  </si>
  <si>
    <t>Calculatrice</t>
  </si>
  <si>
    <t>multiplier :</t>
  </si>
  <si>
    <t>additionner :</t>
  </si>
  <si>
    <t>diviser :</t>
  </si>
  <si>
    <t>Revenu annuel</t>
  </si>
  <si>
    <t>Type de revenu</t>
  </si>
  <si>
    <t>Ventes de cultures saisonnières</t>
  </si>
  <si>
    <t xml:space="preserve">Tomates, céréales, riz, produits à valeur ajoutée, etc.
</t>
  </si>
  <si>
    <t>Produits dérivés des cultures saisonnières</t>
  </si>
  <si>
    <t>Ventes de cultures pérennes</t>
  </si>
  <si>
    <t>Produits dérivés des cultures pérennes</t>
  </si>
  <si>
    <t>Ventes de bétail</t>
  </si>
  <si>
    <t xml:space="preserve">Produits dérivés de l'élevage
</t>
  </si>
  <si>
    <t>Revenus de location</t>
  </si>
  <si>
    <t>Revenus des services</t>
  </si>
  <si>
    <t>Compost, fourrage, produit à valeur ajoutée, etc.</t>
  </si>
  <si>
    <t>Agrumes, pommes, dattes, baies, produits à valeur ajoutée, etc.</t>
  </si>
  <si>
    <t>Bois de chauffage, paillis, produits à valeur ajoutée, etc.</t>
  </si>
  <si>
    <t>Bovins, moutons, poulets, etc.</t>
  </si>
  <si>
    <t>Fumier, œufs, lait, laine, produit à valeur ajoutée, etc.</t>
  </si>
  <si>
    <t>Main-d'œuvre, véhicules, terrains, etc.</t>
  </si>
  <si>
    <t>Sous-traitance, service d'entretien, service d'emballage, transport, etc.</t>
  </si>
  <si>
    <t>Profit ou perte</t>
  </si>
  <si>
    <t xml:space="preserve">La boîte à outils pour les systèmes d’irrigation à énergie solaire (Solar Powered Irrigation Systems, SPIS) )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 </t>
  </si>
  <si>
    <t>Veuillez sélectionner</t>
  </si>
  <si>
    <t>garage/atelier</t>
  </si>
  <si>
    <t>Hangar pour animaux</t>
  </si>
  <si>
    <t xml:space="preserve">Stockage/entrepôt </t>
  </si>
  <si>
    <t xml:space="preserve">Serre </t>
  </si>
  <si>
    <t>Autre bâtiment</t>
  </si>
  <si>
    <t>Char à bœufs</t>
  </si>
  <si>
    <t>Camion/voiture</t>
  </si>
  <si>
    <t>Tracteur</t>
  </si>
  <si>
    <t>Charrue</t>
  </si>
  <si>
    <t>Cultivateur/charrue</t>
  </si>
  <si>
    <t>Semoir</t>
  </si>
  <si>
    <t>Épandeur à engrais</t>
  </si>
  <si>
    <t xml:space="preserve">Pulvérisateur </t>
  </si>
  <si>
    <t>Faucheuse</t>
  </si>
  <si>
    <t>Presse</t>
  </si>
  <si>
    <t>Moissonneuse-batteuse</t>
  </si>
  <si>
    <t>Matériel d’irrigation</t>
  </si>
  <si>
    <t>Pompe à eau</t>
  </si>
  <si>
    <t>Modules photovoltaïques</t>
  </si>
  <si>
    <t>puits/forage</t>
  </si>
  <si>
    <t>Salaires, avantages sociaux, salaire propre etc.</t>
  </si>
  <si>
    <t>CF à ha</t>
  </si>
  <si>
    <t>Facteur de conversion</t>
  </si>
  <si>
    <t xml:space="preserve">Poids </t>
  </si>
  <si>
    <t>Daily egg yield:</t>
  </si>
  <si>
    <t>tête</t>
  </si>
  <si>
    <t>jours/année</t>
  </si>
  <si>
    <t>Daily egg yield</t>
  </si>
  <si>
    <t>Daily milk yield</t>
  </si>
  <si>
    <t>Number of chickens</t>
  </si>
  <si>
    <t>Number of dairy livestock</t>
  </si>
  <si>
    <t>eggs/day</t>
  </si>
  <si>
    <t>Days of egg laying per year:</t>
  </si>
  <si>
    <t>Number of egg laying per year</t>
  </si>
  <si>
    <t>3 Recettes cultures &amp; élévage</t>
  </si>
  <si>
    <t>Rendement journalier en œufs</t>
  </si>
  <si>
    <t>Rendement quotidien en lait</t>
  </si>
  <si>
    <t>Nombre de poulets</t>
  </si>
  <si>
    <t>Nombre d'animaux laitiers</t>
  </si>
  <si>
    <t>oeufs/jour</t>
  </si>
  <si>
    <t>Nombre de ponte par an</t>
  </si>
  <si>
    <t>Number of chickens:</t>
  </si>
  <si>
    <t>Tom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</si>
</sst>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0_)"/>
    <numFmt numFmtId="166" formatCode="0.0%"/>
    <numFmt numFmtId="167" formatCode=";;;"/>
    <numFmt numFmtId="168" formatCode="#,##0.00_ ;[Red]\-#,##0.00\ "/>
    <numFmt numFmtId="169" formatCode="_-* #,##0\ _€_-;\-* #,##0\ _€_-;_-* &quot;-&quot;??\ _€_-;_-@_-"/>
  </numFmts>
  <fonts count="5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b/>
      <sz val="10"/>
      <color theme="1"/>
      <name val="Arial"/>
      <family val="2"/>
    </font>
    <font>
      <b/>
      <sz val="10"/>
      <color theme="6" tint="-0.249977111117893"/>
      <name val="Arial"/>
      <family val="2"/>
    </font>
    <font>
      <u/>
      <sz val="10"/>
      <color theme="10"/>
      <name val="Arial"/>
      <family val="2"/>
    </font>
    <font>
      <b/>
      <sz val="10"/>
      <color theme="0"/>
      <name val="Arial"/>
      <family val="2"/>
    </font>
    <font>
      <b/>
      <sz val="11"/>
      <color theme="6" tint="-0.249977111117893"/>
      <name val="Arial"/>
      <family val="2"/>
    </font>
    <font>
      <sz val="9"/>
      <color theme="1"/>
      <name val="Arial"/>
      <family val="2"/>
    </font>
    <font>
      <b/>
      <sz val="9"/>
      <color theme="1"/>
      <name val="Arial"/>
      <family val="2"/>
    </font>
    <font>
      <sz val="9"/>
      <color rgb="FFFF0000"/>
      <name val="Arial"/>
      <family val="2"/>
    </font>
    <font>
      <b/>
      <sz val="12"/>
      <name val="Arial"/>
      <family val="2"/>
    </font>
    <font>
      <b/>
      <sz val="10"/>
      <name val="Arial"/>
      <family val="2"/>
    </font>
    <font>
      <sz val="8"/>
      <name val="Arial"/>
      <family val="2"/>
    </font>
    <font>
      <sz val="11"/>
      <color rgb="FFFF0000"/>
      <name val="Arial"/>
      <family val="2"/>
    </font>
    <font>
      <b/>
      <sz val="11"/>
      <color rgb="FFFF0000"/>
      <name val="Arial"/>
      <family val="2"/>
    </font>
    <font>
      <b/>
      <i/>
      <sz val="8"/>
      <name val="Arial"/>
      <family val="2"/>
    </font>
    <font>
      <b/>
      <sz val="14"/>
      <name val="Arial"/>
      <family val="2"/>
    </font>
    <font>
      <sz val="9"/>
      <color indexed="81"/>
      <name val="Tahoma"/>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i/>
      <sz val="11"/>
      <color rgb="FFFF0000"/>
      <name val="Arial"/>
      <family val="2"/>
    </font>
    <font>
      <b/>
      <sz val="9"/>
      <name val="Arial"/>
      <family val="2"/>
    </font>
    <font>
      <b/>
      <sz val="11"/>
      <color rgb="FF000000"/>
      <name val="Arial"/>
      <family val="2"/>
    </font>
    <font>
      <b/>
      <sz val="8"/>
      <name val="Arial"/>
      <family val="2"/>
    </font>
    <font>
      <sz val="8"/>
      <color theme="1"/>
      <name val="Arial"/>
      <family val="2"/>
    </font>
    <font>
      <sz val="10"/>
      <color rgb="FFFF0000"/>
      <name val="Arial"/>
      <family val="2"/>
    </font>
  </fonts>
  <fills count="11">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249977111117893"/>
        <bgColor indexed="8"/>
      </patternFill>
    </fill>
    <fill>
      <patternFill patternType="solid">
        <fgColor theme="0" tint="-0.14999847407452621"/>
        <bgColor indexed="64"/>
      </patternFill>
    </fill>
    <fill>
      <patternFill patternType="solid">
        <fgColor theme="6" tint="-0.499984740745262"/>
        <bgColor indexed="64"/>
      </patternFill>
    </fill>
    <fill>
      <patternFill patternType="solid">
        <fgColor theme="6" tint="0.79998168889431442"/>
        <bgColor indexed="8"/>
      </patternFill>
    </fill>
    <fill>
      <patternFill patternType="solid">
        <fgColor rgb="FF7B9C30"/>
        <bgColor rgb="FF000000"/>
      </patternFill>
    </fill>
    <fill>
      <patternFill patternType="solid">
        <fgColor rgb="FFC5DC8F"/>
        <bgColor rgb="FF000000"/>
      </patternFill>
    </fill>
  </fills>
  <borders count="156">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diagonal/>
    </border>
    <border>
      <left style="thin">
        <color indexed="64"/>
      </left>
      <right/>
      <top style="thin">
        <color indexed="64"/>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style="dotted">
        <color indexed="64"/>
      </top>
      <bottom/>
      <diagonal/>
    </border>
    <border>
      <left style="thin">
        <color indexed="64"/>
      </left>
      <right style="double">
        <color indexed="64"/>
      </right>
      <top style="thin">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right style="double">
        <color indexed="64"/>
      </right>
      <top style="dotted">
        <color indexed="64"/>
      </top>
      <bottom style="dotted">
        <color indexed="64"/>
      </bottom>
      <diagonal/>
    </border>
    <border>
      <left/>
      <right style="double">
        <color indexed="64"/>
      </right>
      <top style="medium">
        <color indexed="64"/>
      </top>
      <bottom style="thin">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medium">
        <color indexed="64"/>
      </top>
      <bottom style="dashed">
        <color indexed="64"/>
      </bottom>
      <diagonal/>
    </border>
    <border>
      <left style="medium">
        <color indexed="64"/>
      </left>
      <right style="double">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
      <left/>
      <right/>
      <top style="dotted">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double">
        <color indexed="64"/>
      </left>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right style="thin">
        <color indexed="64"/>
      </right>
      <top style="thin">
        <color indexed="64"/>
      </top>
      <bottom/>
      <diagonal/>
    </border>
    <border>
      <left style="double">
        <color indexed="64"/>
      </left>
      <right style="thin">
        <color indexed="64"/>
      </right>
      <top/>
      <bottom style="dotted">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bottom style="dashed">
        <color indexed="64"/>
      </bottom>
      <diagonal/>
    </border>
    <border>
      <left style="double">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rgb="FFFFFFFF"/>
      </left>
      <right/>
      <top/>
      <bottom/>
      <diagonal/>
    </border>
    <border>
      <left/>
      <right/>
      <top style="thin">
        <color indexed="64"/>
      </top>
      <bottom/>
      <diagonal/>
    </border>
    <border>
      <left style="thin">
        <color indexed="64"/>
      </left>
      <right/>
      <top style="thin">
        <color indexed="64"/>
      </top>
      <bottom/>
      <diagonal/>
    </border>
  </borders>
  <cellStyleXfs count="14">
    <xf numFmtId="0" fontId="0" fillId="0" borderId="0"/>
    <xf numFmtId="0" fontId="11" fillId="0" borderId="0"/>
    <xf numFmtId="9" fontId="13" fillId="0" borderId="0" applyFont="0" applyFill="0" applyBorder="0" applyAlignment="0" applyProtection="0"/>
    <xf numFmtId="0" fontId="11" fillId="0" borderId="0"/>
    <xf numFmtId="0" fontId="11" fillId="0" borderId="0"/>
    <xf numFmtId="0" fontId="11" fillId="0" borderId="0"/>
    <xf numFmtId="0" fontId="12" fillId="0" borderId="0"/>
    <xf numFmtId="0" fontId="10" fillId="0" borderId="0"/>
    <xf numFmtId="0" fontId="9" fillId="0" borderId="0"/>
    <xf numFmtId="0" fontId="34" fillId="0" borderId="0" applyNumberFormat="0" applyFill="0" applyBorder="0" applyAlignment="0" applyProtection="0"/>
    <xf numFmtId="164" fontId="13" fillId="0" borderId="0" applyFont="0" applyFill="0" applyBorder="0" applyAlignment="0" applyProtection="0"/>
    <xf numFmtId="0" fontId="5" fillId="0" borderId="0"/>
    <xf numFmtId="0" fontId="5" fillId="0" borderId="0"/>
    <xf numFmtId="164" fontId="13" fillId="0" borderId="0" applyFont="0" applyFill="0" applyBorder="0" applyAlignment="0" applyProtection="0"/>
  </cellStyleXfs>
  <cellXfs count="678">
    <xf numFmtId="0" fontId="0" fillId="0" borderId="0" xfId="0"/>
    <xf numFmtId="0" fontId="16" fillId="4" borderId="0" xfId="0" applyFont="1" applyFill="1" applyBorder="1" applyAlignment="1">
      <alignment horizontal="center" vertical="center"/>
    </xf>
    <xf numFmtId="0" fontId="17" fillId="4" borderId="0" xfId="0" applyFont="1" applyFill="1" applyBorder="1" applyAlignment="1">
      <alignment horizontal="center" vertical="center"/>
    </xf>
    <xf numFmtId="0" fontId="19" fillId="4" borderId="10" xfId="1" applyFont="1" applyFill="1" applyBorder="1" applyAlignment="1" applyProtection="1">
      <alignment horizontal="left" vertical="center"/>
    </xf>
    <xf numFmtId="0" fontId="16" fillId="4" borderId="11" xfId="0" applyFont="1" applyFill="1" applyBorder="1" applyAlignment="1">
      <alignment horizontal="center" vertical="center"/>
    </xf>
    <xf numFmtId="0" fontId="14" fillId="4" borderId="98" xfId="0" quotePrefix="1" applyFont="1" applyFill="1" applyBorder="1" applyAlignment="1" applyProtection="1">
      <alignment horizontal="center" vertical="center"/>
    </xf>
    <xf numFmtId="0" fontId="16" fillId="0" borderId="0" xfId="0" applyFont="1" applyBorder="1" applyAlignment="1">
      <alignment vertical="center"/>
    </xf>
    <xf numFmtId="0" fontId="16" fillId="0" borderId="0" xfId="0" applyFont="1" applyAlignment="1">
      <alignment vertical="center"/>
    </xf>
    <xf numFmtId="0" fontId="23" fillId="0" borderId="0" xfId="0" applyFont="1" applyBorder="1" applyAlignment="1">
      <alignment vertical="center"/>
    </xf>
    <xf numFmtId="0" fontId="16" fillId="0" borderId="0" xfId="0" applyFont="1" applyAlignment="1">
      <alignment horizontal="center" vertical="center"/>
    </xf>
    <xf numFmtId="0" fontId="16" fillId="0" borderId="0" xfId="0" applyFont="1" applyFill="1" applyAlignment="1">
      <alignment vertical="center"/>
    </xf>
    <xf numFmtId="0" fontId="21" fillId="4" borderId="29" xfId="1" applyFont="1" applyFill="1" applyBorder="1" applyAlignment="1" applyProtection="1">
      <alignment horizontal="center" vertical="center"/>
    </xf>
    <xf numFmtId="0" fontId="21" fillId="4" borderId="0" xfId="1" applyFont="1" applyFill="1" applyBorder="1" applyAlignment="1" applyProtection="1">
      <alignment horizontal="center" vertical="center"/>
    </xf>
    <xf numFmtId="0" fontId="21" fillId="4" borderId="2" xfId="1" applyFont="1" applyFill="1" applyBorder="1" applyAlignment="1" applyProtection="1">
      <alignment horizontal="center" vertical="center"/>
    </xf>
    <xf numFmtId="0" fontId="21" fillId="4" borderId="20" xfId="1" applyFont="1" applyFill="1" applyBorder="1" applyAlignment="1" applyProtection="1">
      <alignment horizontal="center" vertical="center"/>
    </xf>
    <xf numFmtId="0" fontId="22" fillId="4" borderId="29" xfId="1" applyFont="1" applyFill="1" applyBorder="1" applyAlignment="1" applyProtection="1">
      <alignment horizontal="left" vertical="center"/>
    </xf>
    <xf numFmtId="0" fontId="22" fillId="4" borderId="5" xfId="1" applyFont="1" applyFill="1" applyBorder="1" applyAlignment="1" applyProtection="1">
      <alignment horizontal="center" vertical="center"/>
    </xf>
    <xf numFmtId="0" fontId="22" fillId="4" borderId="6" xfId="1" applyFont="1" applyFill="1" applyBorder="1" applyAlignment="1" applyProtection="1">
      <alignment horizontal="left" vertical="center"/>
    </xf>
    <xf numFmtId="0" fontId="22" fillId="4" borderId="0" xfId="1" applyFont="1" applyFill="1" applyBorder="1" applyAlignment="1" applyProtection="1">
      <alignment horizontal="center" vertical="center"/>
    </xf>
    <xf numFmtId="0" fontId="22" fillId="4" borderId="2" xfId="1" applyFont="1" applyFill="1" applyBorder="1" applyAlignment="1" applyProtection="1">
      <alignment horizontal="center" vertical="center"/>
    </xf>
    <xf numFmtId="0" fontId="22" fillId="4" borderId="77" xfId="1" applyFont="1" applyFill="1" applyBorder="1" applyAlignment="1" applyProtection="1">
      <alignment horizontal="center" vertical="center"/>
    </xf>
    <xf numFmtId="0" fontId="22" fillId="4" borderId="20" xfId="1" applyFont="1" applyFill="1" applyBorder="1" applyAlignment="1" applyProtection="1">
      <alignment horizontal="center" vertical="center"/>
    </xf>
    <xf numFmtId="0" fontId="22" fillId="4" borderId="0" xfId="1" quotePrefix="1" applyFont="1" applyFill="1" applyBorder="1" applyAlignment="1" applyProtection="1">
      <alignment horizontal="center" vertical="center"/>
    </xf>
    <xf numFmtId="0" fontId="22" fillId="4" borderId="0" xfId="1" quotePrefix="1" applyFont="1" applyFill="1" applyBorder="1" applyAlignment="1" applyProtection="1">
      <alignment horizontal="left" vertical="center"/>
    </xf>
    <xf numFmtId="0" fontId="15" fillId="4" borderId="11" xfId="1" applyFont="1" applyFill="1" applyBorder="1" applyAlignment="1" applyProtection="1">
      <alignment horizontal="center" vertical="center"/>
    </xf>
    <xf numFmtId="0" fontId="22" fillId="4" borderId="29" xfId="1" applyFont="1" applyFill="1" applyBorder="1" applyAlignment="1" applyProtection="1">
      <alignment horizontal="left" vertical="center"/>
      <protection locked="0"/>
    </xf>
    <xf numFmtId="0" fontId="15" fillId="4" borderId="2" xfId="1" applyFont="1" applyFill="1" applyBorder="1" applyAlignment="1" applyProtection="1">
      <alignment horizontal="center" vertical="center"/>
    </xf>
    <xf numFmtId="0" fontId="22" fillId="4" borderId="0" xfId="0" applyFont="1" applyFill="1" applyBorder="1" applyAlignment="1" applyProtection="1">
      <alignment horizontal="right" vertical="center"/>
    </xf>
    <xf numFmtId="0" fontId="22" fillId="2" borderId="19" xfId="1" applyFont="1" applyFill="1" applyBorder="1" applyAlignment="1" applyProtection="1">
      <alignment horizontal="center" vertical="center"/>
      <protection locked="0"/>
    </xf>
    <xf numFmtId="0" fontId="22" fillId="2" borderId="33" xfId="1" applyFont="1" applyFill="1" applyBorder="1" applyAlignment="1" applyProtection="1">
      <alignment horizontal="center" vertical="center"/>
      <protection locked="0"/>
    </xf>
    <xf numFmtId="0" fontId="24" fillId="4" borderId="1" xfId="1" applyFont="1" applyFill="1" applyBorder="1" applyAlignment="1" applyProtection="1">
      <alignment horizontal="left" vertical="center"/>
    </xf>
    <xf numFmtId="0" fontId="22" fillId="4" borderId="0" xfId="0" quotePrefix="1" applyFont="1" applyFill="1" applyBorder="1" applyAlignment="1" applyProtection="1">
      <alignment horizontal="center" vertical="center"/>
    </xf>
    <xf numFmtId="0" fontId="22" fillId="4" borderId="0" xfId="0" quotePrefix="1" applyFont="1" applyFill="1" applyBorder="1" applyAlignment="1" applyProtection="1">
      <alignment horizontal="right" vertical="center"/>
    </xf>
    <xf numFmtId="0" fontId="15" fillId="4" borderId="0" xfId="1" applyFont="1" applyFill="1" applyBorder="1" applyAlignment="1" applyProtection="1">
      <alignment vertical="center"/>
    </xf>
    <xf numFmtId="0" fontId="15" fillId="2" borderId="32" xfId="1" applyFont="1" applyFill="1" applyBorder="1" applyAlignment="1" applyProtection="1">
      <alignment horizontal="center" vertical="center"/>
      <protection locked="0"/>
    </xf>
    <xf numFmtId="0" fontId="22" fillId="4" borderId="0" xfId="1" applyFont="1" applyFill="1" applyBorder="1" applyAlignment="1" applyProtection="1">
      <alignment horizontal="right" vertical="center"/>
    </xf>
    <xf numFmtId="0" fontId="22" fillId="4" borderId="30" xfId="1" applyFont="1" applyFill="1" applyBorder="1" applyAlignment="1" applyProtection="1">
      <alignment horizontal="left" vertical="center"/>
    </xf>
    <xf numFmtId="0" fontId="22" fillId="4" borderId="21" xfId="0" applyFont="1" applyFill="1" applyBorder="1" applyAlignment="1" applyProtection="1">
      <alignment horizontal="right" vertical="center"/>
    </xf>
    <xf numFmtId="0" fontId="15" fillId="4" borderId="21" xfId="1" applyFont="1" applyFill="1" applyBorder="1" applyAlignment="1" applyProtection="1">
      <alignment horizontal="center" vertical="center"/>
      <protection locked="0"/>
    </xf>
    <xf numFmtId="0" fontId="22" fillId="4" borderId="21" xfId="0" quotePrefix="1" applyFont="1" applyFill="1" applyBorder="1" applyAlignment="1" applyProtection="1">
      <alignment horizontal="right" vertical="center"/>
    </xf>
    <xf numFmtId="0" fontId="22" fillId="4" borderId="21" xfId="0" quotePrefix="1" applyFont="1" applyFill="1" applyBorder="1" applyAlignment="1" applyProtection="1">
      <alignment horizontal="center" vertical="center"/>
    </xf>
    <xf numFmtId="0" fontId="22" fillId="4" borderId="21" xfId="1" applyFont="1" applyFill="1" applyBorder="1" applyAlignment="1" applyProtection="1">
      <alignment horizontal="right" vertical="center"/>
    </xf>
    <xf numFmtId="4" fontId="15" fillId="4" borderId="22" xfId="1" applyNumberFormat="1" applyFont="1" applyFill="1" applyBorder="1" applyAlignment="1" applyProtection="1">
      <alignment horizontal="center" vertical="center"/>
      <protection locked="0"/>
    </xf>
    <xf numFmtId="0" fontId="15" fillId="4" borderId="10" xfId="1" quotePrefix="1" applyFont="1" applyFill="1" applyBorder="1" applyAlignment="1" applyProtection="1">
      <alignment horizontal="left" vertical="center"/>
    </xf>
    <xf numFmtId="0" fontId="15" fillId="4" borderId="0" xfId="1" applyFont="1" applyFill="1" applyAlignment="1" applyProtection="1">
      <alignment vertical="center"/>
    </xf>
    <xf numFmtId="0" fontId="15" fillId="4" borderId="0" xfId="1" applyFont="1" applyFill="1" applyAlignment="1" applyProtection="1">
      <alignment horizontal="center" vertical="center"/>
    </xf>
    <xf numFmtId="0" fontId="22" fillId="4" borderId="0" xfId="1" applyFont="1" applyFill="1" applyAlignment="1" applyProtection="1">
      <alignment horizontal="center" vertical="center"/>
    </xf>
    <xf numFmtId="0" fontId="22" fillId="4" borderId="0" xfId="1" applyFont="1" applyFill="1" applyAlignment="1" applyProtection="1">
      <alignment horizontal="left" vertical="center"/>
    </xf>
    <xf numFmtId="0" fontId="15" fillId="4" borderId="13" xfId="1" quotePrefix="1" applyFont="1" applyFill="1" applyBorder="1" applyAlignment="1" applyProtection="1">
      <alignment horizontal="left" vertical="center"/>
    </xf>
    <xf numFmtId="0" fontId="15" fillId="4" borderId="14" xfId="1" applyFont="1" applyFill="1" applyBorder="1" applyAlignment="1" applyProtection="1">
      <alignment vertical="center"/>
    </xf>
    <xf numFmtId="0" fontId="24" fillId="4" borderId="0" xfId="1" applyFont="1" applyFill="1" applyAlignment="1" applyProtection="1">
      <alignment horizontal="center" vertical="center"/>
    </xf>
    <xf numFmtId="4" fontId="15" fillId="4" borderId="34" xfId="1" applyNumberFormat="1" applyFont="1" applyFill="1" applyBorder="1" applyAlignment="1" applyProtection="1">
      <alignment horizontal="center" vertical="center"/>
    </xf>
    <xf numFmtId="0" fontId="24" fillId="4" borderId="11" xfId="1" applyFont="1" applyFill="1" applyBorder="1" applyAlignment="1" applyProtection="1">
      <alignment horizontal="center" vertical="center"/>
    </xf>
    <xf numFmtId="4" fontId="15" fillId="4" borderId="38" xfId="1" applyNumberFormat="1" applyFont="1" applyFill="1" applyBorder="1" applyAlignment="1" applyProtection="1">
      <alignment horizontal="center" vertical="center"/>
    </xf>
    <xf numFmtId="165" fontId="22" fillId="4" borderId="32" xfId="1" applyNumberFormat="1" applyFont="1" applyFill="1" applyBorder="1" applyAlignment="1" applyProtection="1">
      <alignment horizontal="center" vertical="center"/>
    </xf>
    <xf numFmtId="0" fontId="15" fillId="4" borderId="0" xfId="1" quotePrefix="1" applyFont="1" applyFill="1" applyAlignment="1" applyProtection="1">
      <alignment horizontal="right" vertical="center"/>
    </xf>
    <xf numFmtId="0" fontId="15" fillId="4" borderId="2" xfId="1" applyFont="1" applyFill="1" applyBorder="1" applyAlignment="1" applyProtection="1">
      <alignment vertical="center"/>
    </xf>
    <xf numFmtId="9" fontId="15" fillId="4" borderId="2" xfId="1" applyNumberFormat="1" applyFont="1" applyFill="1" applyBorder="1" applyAlignment="1" applyProtection="1">
      <alignment vertical="center"/>
    </xf>
    <xf numFmtId="0" fontId="19" fillId="4" borderId="54" xfId="1" applyFont="1" applyFill="1" applyBorder="1" applyAlignment="1" applyProtection="1">
      <alignment horizontal="left" vertical="center"/>
    </xf>
    <xf numFmtId="0" fontId="15" fillId="4" borderId="1" xfId="1" applyFont="1" applyFill="1" applyBorder="1" applyAlignment="1" applyProtection="1">
      <alignment vertical="center"/>
    </xf>
    <xf numFmtId="0" fontId="22" fillId="4" borderId="0" xfId="1" applyFont="1" applyFill="1" applyAlignment="1" applyProtection="1">
      <alignment horizontal="center" vertical="center" wrapText="1"/>
    </xf>
    <xf numFmtId="0" fontId="15" fillId="4" borderId="15" xfId="1" applyFont="1" applyFill="1" applyBorder="1" applyAlignment="1" applyProtection="1">
      <alignment horizontal="center" vertical="center"/>
    </xf>
    <xf numFmtId="0" fontId="15" fillId="4" borderId="44" xfId="1" applyFont="1" applyFill="1" applyBorder="1" applyAlignment="1" applyProtection="1">
      <alignment horizontal="left" vertical="center"/>
    </xf>
    <xf numFmtId="0" fontId="15" fillId="4" borderId="51" xfId="1" applyFont="1" applyFill="1" applyBorder="1" applyAlignment="1" applyProtection="1">
      <alignment horizontal="left" vertical="center"/>
    </xf>
    <xf numFmtId="4" fontId="15" fillId="0" borderId="37" xfId="1" applyNumberFormat="1" applyFont="1" applyFill="1" applyBorder="1" applyAlignment="1" applyProtection="1">
      <alignment horizontal="center" vertical="center"/>
      <protection locked="0"/>
    </xf>
    <xf numFmtId="4" fontId="15" fillId="0" borderId="34" xfId="1" applyNumberFormat="1" applyFont="1" applyFill="1" applyBorder="1" applyAlignment="1" applyProtection="1">
      <alignment horizontal="center" vertical="center"/>
      <protection locked="0"/>
    </xf>
    <xf numFmtId="4" fontId="15" fillId="0" borderId="16" xfId="1" applyNumberFormat="1" applyFont="1" applyFill="1" applyBorder="1" applyAlignment="1" applyProtection="1">
      <alignment horizontal="center" vertical="center"/>
      <protection locked="0"/>
    </xf>
    <xf numFmtId="4" fontId="15" fillId="0" borderId="35" xfId="1" applyNumberFormat="1" applyFont="1" applyFill="1" applyBorder="1" applyAlignment="1" applyProtection="1">
      <alignment horizontal="center" vertical="center"/>
      <protection locked="0"/>
    </xf>
    <xf numFmtId="0" fontId="15" fillId="4" borderId="59" xfId="1" applyFont="1" applyFill="1" applyBorder="1" applyAlignment="1" applyProtection="1">
      <alignment vertical="center"/>
    </xf>
    <xf numFmtId="4" fontId="15" fillId="0" borderId="17" xfId="1" applyNumberFormat="1" applyFont="1" applyFill="1" applyBorder="1" applyAlignment="1" applyProtection="1">
      <alignment horizontal="center" vertical="center"/>
      <protection locked="0"/>
    </xf>
    <xf numFmtId="4" fontId="15" fillId="0" borderId="36" xfId="1" applyNumberFormat="1" applyFont="1" applyFill="1" applyBorder="1" applyAlignment="1" applyProtection="1">
      <alignment horizontal="center" vertical="center"/>
      <protection locked="0"/>
    </xf>
    <xf numFmtId="4" fontId="15" fillId="4" borderId="40" xfId="1" applyNumberFormat="1" applyFont="1" applyFill="1" applyBorder="1" applyAlignment="1" applyProtection="1">
      <alignment horizontal="center" vertical="center"/>
    </xf>
    <xf numFmtId="0" fontId="15" fillId="4" borderId="55" xfId="1" quotePrefix="1" applyFont="1" applyFill="1" applyBorder="1" applyAlignment="1" applyProtection="1">
      <alignment horizontal="left" vertical="center"/>
    </xf>
    <xf numFmtId="0" fontId="15" fillId="4" borderId="18" xfId="1" applyFont="1" applyFill="1" applyBorder="1" applyAlignment="1" applyProtection="1">
      <alignment vertical="center"/>
    </xf>
    <xf numFmtId="0" fontId="22" fillId="4" borderId="18" xfId="1" applyFont="1" applyFill="1" applyBorder="1" applyAlignment="1" applyProtection="1">
      <alignment horizontal="right" vertical="center"/>
    </xf>
    <xf numFmtId="165" fontId="22" fillId="4" borderId="19" xfId="1" applyNumberFormat="1" applyFont="1" applyFill="1" applyBorder="1" applyAlignment="1" applyProtection="1">
      <alignment horizontal="center" vertical="center"/>
    </xf>
    <xf numFmtId="0" fontId="15" fillId="0" borderId="0" xfId="4" applyFont="1" applyAlignment="1" applyProtection="1">
      <alignment vertical="center"/>
    </xf>
    <xf numFmtId="0" fontId="22" fillId="4" borderId="29" xfId="4" quotePrefix="1" applyFont="1" applyFill="1" applyBorder="1" applyAlignment="1" applyProtection="1">
      <alignment horizontal="left" vertical="center"/>
    </xf>
    <xf numFmtId="0" fontId="15" fillId="4" borderId="0" xfId="4" applyFont="1" applyFill="1" applyBorder="1" applyAlignment="1" applyProtection="1">
      <alignment vertical="center"/>
    </xf>
    <xf numFmtId="166" fontId="15" fillId="4" borderId="12" xfId="4" applyNumberFormat="1" applyFont="1" applyFill="1" applyBorder="1" applyAlignment="1" applyProtection="1">
      <alignment vertical="center"/>
      <protection locked="0"/>
    </xf>
    <xf numFmtId="0" fontId="15" fillId="4" borderId="99" xfId="4" applyFont="1" applyFill="1" applyBorder="1" applyAlignment="1" applyProtection="1">
      <alignment vertical="center"/>
    </xf>
    <xf numFmtId="0" fontId="19" fillId="4" borderId="29" xfId="4" applyFont="1" applyFill="1" applyBorder="1" applyAlignment="1" applyProtection="1">
      <alignment horizontal="left" vertical="center"/>
    </xf>
    <xf numFmtId="0" fontId="15" fillId="4" borderId="6" xfId="3" applyFont="1" applyFill="1" applyBorder="1" applyAlignment="1" applyProtection="1">
      <alignment horizontal="right" vertical="center"/>
    </xf>
    <xf numFmtId="0" fontId="14" fillId="0" borderId="0" xfId="4" applyFont="1" applyAlignment="1" applyProtection="1">
      <alignment vertical="center"/>
    </xf>
    <xf numFmtId="0" fontId="15" fillId="4" borderId="29" xfId="4" applyFont="1" applyFill="1" applyBorder="1" applyAlignment="1" applyProtection="1">
      <alignment vertical="center"/>
    </xf>
    <xf numFmtId="0" fontId="15" fillId="4" borderId="100" xfId="4" applyFont="1" applyFill="1" applyBorder="1" applyAlignment="1" applyProtection="1">
      <alignment horizontal="center" vertical="center"/>
    </xf>
    <xf numFmtId="0" fontId="15" fillId="4" borderId="11" xfId="4" applyFont="1" applyFill="1" applyBorder="1" applyAlignment="1" applyProtection="1">
      <alignment vertical="center"/>
    </xf>
    <xf numFmtId="0" fontId="24" fillId="4" borderId="50" xfId="4" applyFont="1" applyFill="1" applyBorder="1" applyAlignment="1" applyProtection="1">
      <alignment horizontal="center" vertical="center" wrapText="1"/>
    </xf>
    <xf numFmtId="3" fontId="15" fillId="0" borderId="34" xfId="4" applyNumberFormat="1" applyFont="1" applyFill="1" applyBorder="1" applyAlignment="1" applyProtection="1">
      <alignment horizontal="center" vertical="center"/>
      <protection locked="0"/>
    </xf>
    <xf numFmtId="3" fontId="15" fillId="0" borderId="16" xfId="4" applyNumberFormat="1" applyFont="1" applyFill="1" applyBorder="1" applyAlignment="1" applyProtection="1">
      <alignment horizontal="center" vertical="center"/>
      <protection locked="0"/>
    </xf>
    <xf numFmtId="0" fontId="22" fillId="6" borderId="0" xfId="4" applyFont="1" applyFill="1" applyAlignment="1" applyProtection="1">
      <alignment vertical="center"/>
    </xf>
    <xf numFmtId="3" fontId="15" fillId="0" borderId="35" xfId="4" applyNumberFormat="1" applyFont="1" applyFill="1" applyBorder="1" applyAlignment="1" applyProtection="1">
      <alignment horizontal="center" vertical="center"/>
      <protection locked="0"/>
    </xf>
    <xf numFmtId="0" fontId="15" fillId="6" borderId="0" xfId="4" applyFont="1" applyFill="1" applyAlignment="1" applyProtection="1">
      <alignment vertical="center"/>
    </xf>
    <xf numFmtId="0" fontId="15" fillId="0" borderId="55" xfId="4" applyFont="1" applyFill="1" applyBorder="1" applyAlignment="1" applyProtection="1">
      <alignment horizontal="left" vertical="center"/>
      <protection locked="0"/>
    </xf>
    <xf numFmtId="3" fontId="15" fillId="0" borderId="42" xfId="4" applyNumberFormat="1" applyFont="1" applyFill="1" applyBorder="1" applyAlignment="1" applyProtection="1">
      <alignment horizontal="center" vertical="center"/>
      <protection locked="0"/>
    </xf>
    <xf numFmtId="3" fontId="15" fillId="4" borderId="0" xfId="4" applyNumberFormat="1" applyFont="1" applyFill="1" applyBorder="1" applyAlignment="1" applyProtection="1">
      <alignment vertical="center"/>
    </xf>
    <xf numFmtId="3" fontId="15" fillId="4" borderId="11" xfId="4" applyNumberFormat="1" applyFont="1" applyFill="1" applyBorder="1" applyAlignment="1" applyProtection="1">
      <alignment vertical="center"/>
    </xf>
    <xf numFmtId="0" fontId="22" fillId="4" borderId="29" xfId="4" applyFont="1" applyFill="1" applyBorder="1" applyAlignment="1" applyProtection="1">
      <alignment horizontal="left" vertical="center"/>
    </xf>
    <xf numFmtId="0" fontId="24" fillId="4" borderId="0" xfId="4" applyFont="1" applyFill="1" applyBorder="1" applyAlignment="1" applyProtection="1">
      <alignment horizontal="center" vertical="center"/>
    </xf>
    <xf numFmtId="3" fontId="22" fillId="4" borderId="31" xfId="4" applyNumberFormat="1" applyFont="1" applyFill="1" applyBorder="1" applyAlignment="1" applyProtection="1">
      <alignment horizontal="center" vertical="center"/>
    </xf>
    <xf numFmtId="0" fontId="15" fillId="4" borderId="30" xfId="4" applyFont="1" applyFill="1" applyBorder="1" applyAlignment="1" applyProtection="1">
      <alignment vertical="center"/>
    </xf>
    <xf numFmtId="0" fontId="15" fillId="4" borderId="21" xfId="4" applyFont="1" applyFill="1" applyBorder="1" applyAlignment="1" applyProtection="1">
      <alignment vertical="center"/>
    </xf>
    <xf numFmtId="0" fontId="15" fillId="4" borderId="22" xfId="4" applyFont="1" applyFill="1" applyBorder="1" applyAlignment="1" applyProtection="1">
      <alignment vertical="center"/>
    </xf>
    <xf numFmtId="2" fontId="16" fillId="4" borderId="123" xfId="0" applyNumberFormat="1" applyFont="1" applyFill="1" applyBorder="1" applyAlignment="1">
      <alignment horizontal="center" vertical="center"/>
    </xf>
    <xf numFmtId="0" fontId="15" fillId="0" borderId="0" xfId="5" applyFont="1" applyAlignment="1" applyProtection="1">
      <alignment vertical="center"/>
    </xf>
    <xf numFmtId="0" fontId="21" fillId="4" borderId="29" xfId="5" applyFont="1" applyFill="1" applyBorder="1" applyAlignment="1" applyProtection="1">
      <alignment horizontal="center" vertical="center"/>
    </xf>
    <xf numFmtId="0" fontId="15" fillId="4" borderId="0" xfId="5" applyFont="1" applyFill="1" applyBorder="1" applyAlignment="1" applyProtection="1">
      <alignment horizontal="center" vertical="center"/>
    </xf>
    <xf numFmtId="0" fontId="15" fillId="4" borderId="11" xfId="5" applyFont="1" applyFill="1" applyBorder="1" applyAlignment="1" applyProtection="1">
      <alignment horizontal="center" vertical="center"/>
    </xf>
    <xf numFmtId="0" fontId="15" fillId="0" borderId="0" xfId="5" applyFont="1" applyFill="1" applyAlignment="1" applyProtection="1">
      <alignment vertical="center"/>
    </xf>
    <xf numFmtId="0" fontId="25" fillId="4" borderId="29" xfId="5" applyFont="1" applyFill="1" applyBorder="1" applyAlignment="1" applyProtection="1">
      <alignment vertical="center"/>
    </xf>
    <xf numFmtId="0" fontId="26" fillId="4" borderId="0" xfId="5" applyFont="1" applyFill="1" applyBorder="1" applyAlignment="1" applyProtection="1">
      <alignment horizontal="center" vertical="center"/>
    </xf>
    <xf numFmtId="0" fontId="15" fillId="4" borderId="0" xfId="5" applyFont="1" applyFill="1" applyBorder="1" applyAlignment="1" applyProtection="1">
      <alignment vertical="center"/>
    </xf>
    <xf numFmtId="0" fontId="26" fillId="4" borderId="0" xfId="0" applyFont="1" applyFill="1" applyBorder="1" applyAlignment="1">
      <alignment horizontal="center" vertical="center"/>
    </xf>
    <xf numFmtId="0" fontId="15" fillId="4" borderId="0" xfId="3" applyFont="1" applyFill="1" applyBorder="1" applyAlignment="1" applyProtection="1">
      <alignment horizontal="center" vertical="center"/>
    </xf>
    <xf numFmtId="0" fontId="17" fillId="4" borderId="0" xfId="3" applyFont="1" applyFill="1" applyBorder="1" applyAlignment="1" applyProtection="1">
      <alignment horizontal="center" vertical="center"/>
    </xf>
    <xf numFmtId="3" fontId="15" fillId="4" borderId="0" xfId="5" applyNumberFormat="1" applyFont="1" applyFill="1" applyBorder="1" applyAlignment="1" applyProtection="1">
      <alignment horizontal="center" vertical="center"/>
    </xf>
    <xf numFmtId="3" fontId="27" fillId="4" borderId="27" xfId="0" applyNumberFormat="1" applyFont="1" applyFill="1" applyBorder="1" applyAlignment="1" applyProtection="1">
      <alignment vertical="center"/>
    </xf>
    <xf numFmtId="3" fontId="27" fillId="4" borderId="2" xfId="0" applyNumberFormat="1" applyFont="1" applyFill="1" applyBorder="1" applyAlignment="1" applyProtection="1">
      <alignment horizontal="center" vertical="center"/>
    </xf>
    <xf numFmtId="3" fontId="27" fillId="4" borderId="20" xfId="0" applyNumberFormat="1" applyFont="1" applyFill="1" applyBorder="1" applyAlignment="1" applyProtection="1">
      <alignment horizontal="center" vertical="center"/>
    </xf>
    <xf numFmtId="3" fontId="22" fillId="4" borderId="72" xfId="0" applyNumberFormat="1" applyFont="1" applyFill="1" applyBorder="1" applyAlignment="1">
      <alignment horizontal="right" vertical="center"/>
    </xf>
    <xf numFmtId="3" fontId="22" fillId="4" borderId="5" xfId="0" applyNumberFormat="1" applyFont="1" applyFill="1" applyBorder="1" applyAlignment="1">
      <alignment horizontal="center" vertical="center" textRotation="90" wrapText="1"/>
    </xf>
    <xf numFmtId="3" fontId="22" fillId="4" borderId="53" xfId="0" applyNumberFormat="1" applyFont="1" applyFill="1" applyBorder="1" applyAlignment="1">
      <alignment horizontal="left" vertical="center"/>
    </xf>
    <xf numFmtId="3" fontId="22" fillId="4" borderId="32" xfId="0" applyNumberFormat="1" applyFont="1" applyFill="1" applyBorder="1" applyAlignment="1">
      <alignment horizontal="center" vertical="center"/>
    </xf>
    <xf numFmtId="3" fontId="22" fillId="4" borderId="4" xfId="0" applyNumberFormat="1" applyFont="1" applyFill="1" applyBorder="1" applyAlignment="1">
      <alignment horizontal="center" vertical="center"/>
    </xf>
    <xf numFmtId="3" fontId="15" fillId="0" borderId="35" xfId="0" applyNumberFormat="1" applyFont="1" applyFill="1" applyBorder="1" applyAlignment="1" applyProtection="1">
      <alignment horizontal="center" vertical="center"/>
      <protection locked="0"/>
    </xf>
    <xf numFmtId="3" fontId="15" fillId="0" borderId="51" xfId="0" applyNumberFormat="1" applyFont="1" applyFill="1" applyBorder="1" applyAlignment="1" applyProtection="1">
      <alignment horizontal="center" vertical="center"/>
      <protection locked="0"/>
    </xf>
    <xf numFmtId="3" fontId="15" fillId="0" borderId="38" xfId="0" applyNumberFormat="1" applyFont="1" applyFill="1" applyBorder="1" applyAlignment="1" applyProtection="1">
      <alignment horizontal="center" vertical="center"/>
      <protection locked="0"/>
    </xf>
    <xf numFmtId="3" fontId="15" fillId="0" borderId="59" xfId="0" applyNumberFormat="1" applyFont="1" applyFill="1" applyBorder="1" applyAlignment="1" applyProtection="1">
      <alignment horizontal="center" vertical="center"/>
      <protection locked="0"/>
    </xf>
    <xf numFmtId="3" fontId="15" fillId="0" borderId="116" xfId="0" applyNumberFormat="1" applyFont="1" applyFill="1" applyBorder="1" applyAlignment="1" applyProtection="1">
      <alignment horizontal="center" vertical="center"/>
      <protection locked="0"/>
    </xf>
    <xf numFmtId="3" fontId="15" fillId="0" borderId="118" xfId="0" applyNumberFormat="1" applyFont="1" applyFill="1" applyBorder="1" applyAlignment="1" applyProtection="1">
      <alignment horizontal="center" vertical="center"/>
      <protection locked="0"/>
    </xf>
    <xf numFmtId="3" fontId="22" fillId="4" borderId="73" xfId="0" applyNumberFormat="1" applyFont="1" applyFill="1" applyBorder="1" applyAlignment="1">
      <alignment horizontal="center" vertical="center"/>
    </xf>
    <xf numFmtId="0" fontId="15" fillId="4" borderId="29" xfId="0" applyFont="1" applyFill="1" applyBorder="1" applyAlignment="1" applyProtection="1">
      <alignment vertical="center"/>
    </xf>
    <xf numFmtId="0" fontId="15" fillId="4" borderId="0" xfId="0" applyFont="1" applyFill="1" applyBorder="1" applyAlignment="1" applyProtection="1">
      <alignment vertical="center"/>
    </xf>
    <xf numFmtId="0" fontId="28" fillId="4" borderId="0" xfId="0" applyFont="1" applyFill="1" applyBorder="1" applyAlignment="1" applyProtection="1">
      <alignment vertical="center"/>
    </xf>
    <xf numFmtId="0" fontId="15" fillId="4" borderId="0" xfId="0" applyFont="1" applyFill="1" applyBorder="1" applyAlignment="1" applyProtection="1">
      <alignment vertical="center" wrapText="1"/>
    </xf>
    <xf numFmtId="0" fontId="15" fillId="0" borderId="49" xfId="0" applyFont="1" applyFill="1" applyBorder="1" applyAlignment="1" applyProtection="1">
      <alignment horizontal="left" vertical="center"/>
      <protection locked="0"/>
    </xf>
    <xf numFmtId="3" fontId="15" fillId="0" borderId="37" xfId="0" applyNumberFormat="1" applyFont="1" applyFill="1" applyBorder="1" applyAlignment="1" applyProtection="1">
      <alignment horizontal="center" vertical="center"/>
      <protection locked="0"/>
    </xf>
    <xf numFmtId="1" fontId="15" fillId="0" borderId="37" xfId="0" applyNumberFormat="1" applyFont="1" applyFill="1" applyBorder="1" applyAlignment="1" applyProtection="1">
      <alignment horizontal="center" vertical="center"/>
      <protection locked="0"/>
    </xf>
    <xf numFmtId="166" fontId="15" fillId="0" borderId="37" xfId="2" applyNumberFormat="1" applyFont="1" applyFill="1" applyBorder="1" applyAlignment="1" applyProtection="1">
      <alignment horizontal="center" vertical="center"/>
      <protection locked="0"/>
    </xf>
    <xf numFmtId="3" fontId="15" fillId="4" borderId="0" xfId="2" applyNumberFormat="1" applyFont="1" applyFill="1" applyBorder="1" applyAlignment="1" applyProtection="1">
      <alignment vertical="center"/>
    </xf>
    <xf numFmtId="3" fontId="15" fillId="0" borderId="121" xfId="0" applyNumberFormat="1" applyFont="1" applyFill="1" applyBorder="1" applyAlignment="1" applyProtection="1">
      <alignment horizontal="center" vertical="center"/>
      <protection locked="0"/>
    </xf>
    <xf numFmtId="0" fontId="15" fillId="0" borderId="44" xfId="0" applyFont="1" applyFill="1" applyBorder="1" applyAlignment="1" applyProtection="1">
      <alignment horizontal="left" vertical="center"/>
      <protection locked="0"/>
    </xf>
    <xf numFmtId="3" fontId="15" fillId="0" borderId="16" xfId="0" applyNumberFormat="1" applyFont="1" applyFill="1" applyBorder="1" applyAlignment="1" applyProtection="1">
      <alignment horizontal="center" vertical="center"/>
      <protection locked="0"/>
    </xf>
    <xf numFmtId="1" fontId="15" fillId="0" borderId="16" xfId="0" applyNumberFormat="1" applyFont="1" applyFill="1" applyBorder="1" applyAlignment="1" applyProtection="1">
      <alignment horizontal="center" vertical="center"/>
      <protection locked="0"/>
    </xf>
    <xf numFmtId="166" fontId="15" fillId="0" borderId="48" xfId="2" applyNumberFormat="1" applyFont="1" applyFill="1" applyBorder="1" applyAlignment="1" applyProtection="1">
      <alignment horizontal="center" vertical="center"/>
      <protection locked="0"/>
    </xf>
    <xf numFmtId="3" fontId="15" fillId="0" borderId="122" xfId="0" applyNumberFormat="1" applyFont="1" applyFill="1" applyBorder="1" applyAlignment="1" applyProtection="1">
      <alignment horizontal="center" vertical="center"/>
      <protection locked="0"/>
    </xf>
    <xf numFmtId="166" fontId="15" fillId="0" borderId="16" xfId="2" applyNumberFormat="1" applyFont="1" applyFill="1" applyBorder="1" applyAlignment="1" applyProtection="1">
      <alignment horizontal="center" vertical="center"/>
      <protection locked="0"/>
    </xf>
    <xf numFmtId="0" fontId="15" fillId="0" borderId="27" xfId="0" applyFont="1" applyFill="1" applyBorder="1" applyAlignment="1" applyProtection="1">
      <alignment horizontal="left" vertical="center"/>
      <protection locked="0"/>
    </xf>
    <xf numFmtId="3" fontId="15" fillId="0" borderId="47" xfId="0" applyNumberFormat="1" applyFont="1" applyFill="1" applyBorder="1" applyAlignment="1" applyProtection="1">
      <alignment horizontal="center" vertical="center"/>
      <protection locked="0"/>
    </xf>
    <xf numFmtId="1" fontId="15" fillId="0" borderId="47" xfId="0" applyNumberFormat="1" applyFont="1" applyFill="1" applyBorder="1" applyAlignment="1" applyProtection="1">
      <alignment horizontal="center" vertical="center"/>
      <protection locked="0"/>
    </xf>
    <xf numFmtId="166" fontId="15" fillId="0" borderId="47" xfId="2" applyNumberFormat="1" applyFont="1" applyFill="1" applyBorder="1" applyAlignment="1" applyProtection="1">
      <alignment horizontal="center" vertical="center"/>
      <protection locked="0"/>
    </xf>
    <xf numFmtId="3" fontId="15" fillId="0" borderId="119" xfId="0" applyNumberFormat="1" applyFont="1" applyFill="1" applyBorder="1" applyAlignment="1" applyProtection="1">
      <alignment horizontal="center" vertical="center"/>
      <protection locked="0"/>
    </xf>
    <xf numFmtId="0" fontId="15" fillId="4" borderId="29" xfId="0" applyFont="1" applyFill="1" applyBorder="1" applyAlignment="1" applyProtection="1">
      <alignment horizontal="left" vertical="center"/>
    </xf>
    <xf numFmtId="3" fontId="22" fillId="4" borderId="42" xfId="0" applyNumberFormat="1" applyFont="1" applyFill="1" applyBorder="1" applyAlignment="1" applyProtection="1">
      <alignment horizontal="center" vertical="center"/>
    </xf>
    <xf numFmtId="3" fontId="15" fillId="4" borderId="5" xfId="0" applyNumberFormat="1" applyFont="1" applyFill="1" applyBorder="1" applyAlignment="1" applyProtection="1">
      <alignment vertical="center"/>
    </xf>
    <xf numFmtId="3" fontId="15" fillId="4" borderId="0" xfId="0" applyNumberFormat="1" applyFont="1" applyFill="1" applyBorder="1" applyAlignment="1" applyProtection="1">
      <alignment vertical="center"/>
    </xf>
    <xf numFmtId="3" fontId="22" fillId="4" borderId="75" xfId="0" applyNumberFormat="1" applyFont="1" applyFill="1" applyBorder="1" applyAlignment="1" applyProtection="1">
      <alignment horizontal="center" vertical="center"/>
    </xf>
    <xf numFmtId="3" fontId="22" fillId="4" borderId="79" xfId="0" applyNumberFormat="1" applyFont="1" applyFill="1" applyBorder="1" applyAlignment="1" applyProtection="1">
      <alignment horizontal="center" vertical="center"/>
    </xf>
    <xf numFmtId="3" fontId="22" fillId="4" borderId="0" xfId="0" applyNumberFormat="1" applyFont="1" applyFill="1" applyBorder="1" applyAlignment="1" applyProtection="1">
      <alignment vertical="center"/>
    </xf>
    <xf numFmtId="3" fontId="22" fillId="4" borderId="120" xfId="0" applyNumberFormat="1" applyFont="1" applyFill="1" applyBorder="1" applyAlignment="1" applyProtection="1">
      <alignment vertical="center"/>
    </xf>
    <xf numFmtId="0" fontId="29" fillId="4" borderId="30" xfId="0" applyFont="1" applyFill="1" applyBorder="1" applyAlignment="1" applyProtection="1">
      <alignment horizontal="center" vertical="center"/>
    </xf>
    <xf numFmtId="0" fontId="29" fillId="4" borderId="21" xfId="0" applyFont="1" applyFill="1" applyBorder="1" applyAlignment="1" applyProtection="1">
      <alignment vertical="center"/>
    </xf>
    <xf numFmtId="37" fontId="29" fillId="4" borderId="21" xfId="0" applyNumberFormat="1" applyFont="1" applyFill="1" applyBorder="1" applyAlignment="1" applyProtection="1">
      <alignment vertical="center"/>
    </xf>
    <xf numFmtId="166" fontId="29" fillId="4" borderId="21" xfId="2" applyNumberFormat="1" applyFont="1" applyFill="1" applyBorder="1" applyAlignment="1" applyProtection="1">
      <alignment vertical="center"/>
    </xf>
    <xf numFmtId="37" fontId="15" fillId="4" borderId="21" xfId="0" applyNumberFormat="1" applyFont="1" applyFill="1" applyBorder="1" applyAlignment="1" applyProtection="1">
      <alignment vertical="center"/>
    </xf>
    <xf numFmtId="37" fontId="15" fillId="4" borderId="22" xfId="0" applyNumberFormat="1" applyFont="1" applyFill="1" applyBorder="1" applyAlignment="1" applyProtection="1">
      <alignment vertical="center"/>
    </xf>
    <xf numFmtId="0" fontId="15" fillId="4" borderId="0" xfId="0" applyFont="1" applyFill="1" applyBorder="1" applyAlignment="1">
      <alignment vertical="center"/>
    </xf>
    <xf numFmtId="3" fontId="22" fillId="4" borderId="11" xfId="0" applyNumberFormat="1" applyFont="1" applyFill="1" applyBorder="1" applyAlignment="1" applyProtection="1">
      <alignment horizontal="center"/>
    </xf>
    <xf numFmtId="0" fontId="15" fillId="0" borderId="0" xfId="4" applyFont="1" applyFill="1" applyBorder="1" applyAlignment="1" applyProtection="1">
      <alignment vertical="center"/>
    </xf>
    <xf numFmtId="0" fontId="25" fillId="4" borderId="29" xfId="5" quotePrefix="1" applyFont="1" applyFill="1" applyBorder="1" applyAlignment="1" applyProtection="1">
      <alignment vertical="center"/>
    </xf>
    <xf numFmtId="0" fontId="27" fillId="4" borderId="0" xfId="5" applyFont="1" applyFill="1" applyBorder="1" applyAlignment="1" applyProtection="1">
      <alignment horizontal="left" vertical="center"/>
    </xf>
    <xf numFmtId="3" fontId="25" fillId="4" borderId="0" xfId="5" applyNumberFormat="1" applyFont="1" applyFill="1" applyBorder="1" applyAlignment="1" applyProtection="1">
      <alignment horizontal="center" vertical="center"/>
    </xf>
    <xf numFmtId="0" fontId="22" fillId="4" borderId="0" xfId="5" applyFont="1" applyFill="1" applyBorder="1" applyAlignment="1" applyProtection="1">
      <alignment vertical="center"/>
    </xf>
    <xf numFmtId="0" fontId="27" fillId="4" borderId="29" xfId="5" applyFont="1" applyFill="1" applyBorder="1" applyAlignment="1" applyProtection="1">
      <alignment vertical="center"/>
    </xf>
    <xf numFmtId="2" fontId="15" fillId="4" borderId="29" xfId="0" applyNumberFormat="1" applyFont="1" applyFill="1" applyBorder="1" applyAlignment="1">
      <alignment horizontal="right"/>
    </xf>
    <xf numFmtId="2" fontId="22" fillId="4" borderId="32" xfId="0" applyNumberFormat="1" applyFont="1" applyFill="1" applyBorder="1" applyAlignment="1" applyProtection="1">
      <alignment horizontal="center"/>
    </xf>
    <xf numFmtId="3" fontId="15" fillId="4" borderId="0" xfId="4" applyNumberFormat="1" applyFont="1" applyFill="1" applyBorder="1" applyAlignment="1" applyProtection="1">
      <alignment horizontal="center" vertical="center"/>
    </xf>
    <xf numFmtId="3" fontId="15" fillId="4" borderId="11" xfId="0" applyNumberFormat="1" applyFont="1" applyFill="1" applyBorder="1" applyAlignment="1">
      <alignment horizontal="center"/>
    </xf>
    <xf numFmtId="0" fontId="22" fillId="0" borderId="0" xfId="4" applyFont="1" applyFill="1" applyBorder="1" applyAlignment="1" applyProtection="1">
      <alignment vertical="center"/>
    </xf>
    <xf numFmtId="0" fontId="15" fillId="4" borderId="54" xfId="0" applyFont="1" applyFill="1" applyBorder="1" applyAlignment="1" applyProtection="1">
      <alignment horizontal="left"/>
    </xf>
    <xf numFmtId="0" fontId="15" fillId="4" borderId="75" xfId="0" applyFont="1" applyFill="1" applyBorder="1" applyProtection="1"/>
    <xf numFmtId="0" fontId="22" fillId="4" borderId="66" xfId="0" applyFont="1" applyFill="1" applyBorder="1" applyAlignment="1" applyProtection="1">
      <alignment horizontal="center" vertical="center" wrapText="1"/>
    </xf>
    <xf numFmtId="3" fontId="22" fillId="4" borderId="41" xfId="0" applyNumberFormat="1" applyFont="1" applyFill="1" applyBorder="1" applyAlignment="1" applyProtection="1">
      <alignment horizontal="center" vertical="center" wrapText="1"/>
    </xf>
    <xf numFmtId="3" fontId="22" fillId="4" borderId="15" xfId="0" applyNumberFormat="1" applyFont="1" applyFill="1" applyBorder="1" applyAlignment="1" applyProtection="1">
      <alignment horizontal="center" vertical="center"/>
    </xf>
    <xf numFmtId="0" fontId="15" fillId="0" borderId="0" xfId="4" applyFont="1" applyFill="1" applyBorder="1" applyAlignment="1" applyProtection="1">
      <alignment horizontal="center" vertical="center"/>
    </xf>
    <xf numFmtId="0" fontId="30" fillId="4" borderId="112" xfId="0" applyFont="1" applyFill="1" applyBorder="1" applyAlignment="1" applyProtection="1">
      <alignment horizontal="center"/>
      <protection locked="0"/>
    </xf>
    <xf numFmtId="3" fontId="31" fillId="4" borderId="85" xfId="0" applyNumberFormat="1" applyFont="1" applyFill="1" applyBorder="1" applyAlignment="1" applyProtection="1">
      <alignment horizontal="center"/>
      <protection locked="0"/>
    </xf>
    <xf numFmtId="3" fontId="15" fillId="4" borderId="90" xfId="0" applyNumberFormat="1" applyFont="1" applyFill="1" applyBorder="1" applyAlignment="1" applyProtection="1">
      <alignment horizontal="center"/>
    </xf>
    <xf numFmtId="0" fontId="30" fillId="0" borderId="113" xfId="0" applyFont="1" applyFill="1" applyBorder="1" applyAlignment="1" applyProtection="1">
      <alignment horizontal="center"/>
      <protection locked="0"/>
    </xf>
    <xf numFmtId="3" fontId="31" fillId="0" borderId="111" xfId="0" applyNumberFormat="1" applyFont="1" applyFill="1" applyBorder="1" applyAlignment="1" applyProtection="1">
      <alignment horizontal="center"/>
      <protection locked="0"/>
    </xf>
    <xf numFmtId="3" fontId="31" fillId="0" borderId="82" xfId="0" applyNumberFormat="1" applyFont="1" applyFill="1" applyBorder="1" applyAlignment="1" applyProtection="1">
      <alignment horizontal="center"/>
      <protection locked="0"/>
    </xf>
    <xf numFmtId="3" fontId="15" fillId="4" borderId="91" xfId="0" applyNumberFormat="1" applyFont="1" applyFill="1" applyBorder="1" applyAlignment="1" applyProtection="1">
      <alignment horizontal="center"/>
    </xf>
    <xf numFmtId="0" fontId="15" fillId="0" borderId="11" xfId="4" applyFont="1" applyFill="1" applyBorder="1" applyAlignment="1" applyProtection="1">
      <alignment vertical="center"/>
    </xf>
    <xf numFmtId="0" fontId="22" fillId="4" borderId="71" xfId="0" applyFont="1" applyFill="1" applyBorder="1" applyAlignment="1" applyProtection="1">
      <alignment horizontal="center"/>
    </xf>
    <xf numFmtId="0" fontId="15" fillId="4" borderId="88" xfId="0" applyFont="1" applyFill="1" applyBorder="1" applyAlignment="1" applyProtection="1"/>
    <xf numFmtId="0" fontId="30" fillId="4" borderId="88" xfId="0" applyFont="1" applyFill="1" applyBorder="1" applyAlignment="1" applyProtection="1">
      <alignment horizontal="center"/>
      <protection locked="0"/>
    </xf>
    <xf numFmtId="3" fontId="31" fillId="4" borderId="88" xfId="0" applyNumberFormat="1" applyFont="1" applyFill="1" applyBorder="1" applyAlignment="1" applyProtection="1">
      <alignment horizontal="center"/>
      <protection locked="0"/>
    </xf>
    <xf numFmtId="3" fontId="15" fillId="4" borderId="94" xfId="0" applyNumberFormat="1" applyFont="1" applyFill="1" applyBorder="1" applyAlignment="1" applyProtection="1">
      <alignment horizontal="center"/>
    </xf>
    <xf numFmtId="0" fontId="15" fillId="4" borderId="89" xfId="0" applyFont="1" applyFill="1" applyBorder="1" applyAlignment="1" applyProtection="1"/>
    <xf numFmtId="3" fontId="15" fillId="4" borderId="0" xfId="0" applyNumberFormat="1" applyFont="1" applyFill="1" applyBorder="1" applyAlignment="1" applyProtection="1">
      <alignment horizontal="center"/>
    </xf>
    <xf numFmtId="0" fontId="15" fillId="4" borderId="0" xfId="0" quotePrefix="1" applyFont="1" applyFill="1" applyBorder="1" applyAlignment="1" applyProtection="1">
      <alignment horizontal="left"/>
    </xf>
    <xf numFmtId="0" fontId="30" fillId="4" borderId="84" xfId="0" applyFont="1" applyFill="1" applyBorder="1" applyAlignment="1" applyProtection="1">
      <alignment horizontal="center"/>
      <protection locked="0"/>
    </xf>
    <xf numFmtId="0" fontId="15" fillId="4" borderId="0" xfId="0" applyFont="1" applyFill="1" applyBorder="1" applyProtection="1"/>
    <xf numFmtId="0" fontId="15" fillId="4" borderId="0" xfId="0" applyFont="1" applyFill="1" applyBorder="1" applyAlignment="1" applyProtection="1">
      <alignment horizontal="center"/>
    </xf>
    <xf numFmtId="0" fontId="15" fillId="4" borderId="30" xfId="0" applyFont="1" applyFill="1" applyBorder="1" applyAlignment="1" applyProtection="1">
      <alignment horizontal="left"/>
    </xf>
    <xf numFmtId="0" fontId="15" fillId="4" borderId="21" xfId="0" applyFont="1" applyFill="1" applyBorder="1" applyProtection="1"/>
    <xf numFmtId="0" fontId="15" fillId="0" borderId="0" xfId="0" applyFont="1" applyFill="1" applyAlignment="1" applyProtection="1">
      <alignment horizontal="left"/>
    </xf>
    <xf numFmtId="0" fontId="15" fillId="0" borderId="0" xfId="0" applyFont="1" applyProtection="1"/>
    <xf numFmtId="0" fontId="15" fillId="0" borderId="0" xfId="0" applyFont="1" applyAlignment="1" applyProtection="1">
      <alignment horizontal="center"/>
    </xf>
    <xf numFmtId="3" fontId="15" fillId="0" borderId="0" xfId="0" applyNumberFormat="1" applyFont="1" applyAlignment="1" applyProtection="1">
      <alignment horizontal="center"/>
    </xf>
    <xf numFmtId="3" fontId="15" fillId="0" borderId="0" xfId="4" applyNumberFormat="1" applyFont="1" applyFill="1" applyBorder="1" applyAlignment="1" applyProtection="1">
      <alignment horizontal="center" vertical="center"/>
    </xf>
    <xf numFmtId="0" fontId="22" fillId="4" borderId="106" xfId="0" applyFont="1" applyFill="1" applyBorder="1" applyAlignment="1" applyProtection="1">
      <alignment horizontal="center"/>
    </xf>
    <xf numFmtId="0" fontId="22" fillId="4" borderId="107" xfId="0" applyFont="1" applyFill="1" applyBorder="1" applyAlignment="1" applyProtection="1">
      <alignment horizontal="center"/>
    </xf>
    <xf numFmtId="3" fontId="31" fillId="4" borderId="110" xfId="0" applyNumberFormat="1" applyFont="1" applyFill="1" applyBorder="1" applyAlignment="1" applyProtection="1">
      <alignment horizontal="center"/>
      <protection locked="0"/>
    </xf>
    <xf numFmtId="3" fontId="31" fillId="4" borderId="108" xfId="0" applyNumberFormat="1" applyFont="1" applyFill="1" applyBorder="1" applyAlignment="1" applyProtection="1">
      <alignment horizontal="center"/>
      <protection locked="0"/>
    </xf>
    <xf numFmtId="3" fontId="15" fillId="4" borderId="109" xfId="0" applyNumberFormat="1" applyFont="1" applyFill="1" applyBorder="1" applyAlignment="1" applyProtection="1">
      <alignment horizontal="center"/>
    </xf>
    <xf numFmtId="0" fontId="15" fillId="0" borderId="29" xfId="4" applyFont="1" applyFill="1" applyBorder="1" applyAlignment="1" applyProtection="1">
      <alignment vertical="center"/>
    </xf>
    <xf numFmtId="0" fontId="16" fillId="0" borderId="0" xfId="0" applyFont="1"/>
    <xf numFmtId="3" fontId="22" fillId="4" borderId="3" xfId="0" applyNumberFormat="1" applyFont="1" applyFill="1" applyBorder="1" applyAlignment="1" applyProtection="1">
      <alignment horizontal="center"/>
    </xf>
    <xf numFmtId="0" fontId="18" fillId="4" borderId="52" xfId="0" applyFont="1" applyFill="1" applyBorder="1" applyAlignment="1">
      <alignment horizontal="left" vertical="center"/>
    </xf>
    <xf numFmtId="0" fontId="16" fillId="0" borderId="0" xfId="0" applyFont="1" applyAlignment="1">
      <alignment horizontal="center"/>
    </xf>
    <xf numFmtId="2" fontId="25" fillId="4" borderId="0" xfId="5" applyNumberFormat="1" applyFont="1" applyFill="1" applyBorder="1" applyAlignment="1" applyProtection="1">
      <alignment horizontal="center" vertical="center"/>
    </xf>
    <xf numFmtId="1" fontId="25" fillId="4" borderId="0" xfId="5" applyNumberFormat="1" applyFont="1" applyFill="1" applyBorder="1" applyAlignment="1" applyProtection="1">
      <alignment vertical="center"/>
    </xf>
    <xf numFmtId="167" fontId="15" fillId="4" borderId="0" xfId="5" applyNumberFormat="1" applyFont="1" applyFill="1" applyBorder="1" applyAlignment="1" applyProtection="1">
      <alignment vertical="center"/>
    </xf>
    <xf numFmtId="3" fontId="15" fillId="0" borderId="0" xfId="5" applyNumberFormat="1" applyFont="1" applyBorder="1" applyAlignment="1" applyProtection="1">
      <alignment horizontal="center" vertical="center"/>
    </xf>
    <xf numFmtId="0" fontId="15" fillId="4" borderId="0" xfId="3" applyFont="1" applyFill="1" applyBorder="1" applyAlignment="1" applyProtection="1">
      <alignment horizontal="right" vertical="center"/>
    </xf>
    <xf numFmtId="0" fontId="22" fillId="4" borderId="14" xfId="0" quotePrefix="1" applyFont="1" applyFill="1" applyBorder="1" applyAlignment="1" applyProtection="1">
      <alignment horizontal="center"/>
    </xf>
    <xf numFmtId="0" fontId="15" fillId="4" borderId="14" xfId="0" applyFont="1" applyFill="1" applyBorder="1" applyAlignment="1" applyProtection="1">
      <alignment horizontal="left"/>
    </xf>
    <xf numFmtId="3" fontId="15" fillId="4" borderId="14" xfId="0" applyNumberFormat="1" applyFont="1" applyFill="1" applyBorder="1" applyAlignment="1" applyProtection="1">
      <alignment horizontal="center"/>
    </xf>
    <xf numFmtId="0" fontId="24" fillId="4" borderId="14" xfId="0" quotePrefix="1" applyFont="1" applyFill="1" applyBorder="1" applyAlignment="1" applyProtection="1">
      <alignment horizontal="center"/>
    </xf>
    <xf numFmtId="0" fontId="15" fillId="4" borderId="0" xfId="0" quotePrefix="1" applyFont="1" applyFill="1" applyBorder="1" applyAlignment="1" applyProtection="1">
      <alignment horizontal="right"/>
    </xf>
    <xf numFmtId="9" fontId="15" fillId="4" borderId="41" xfId="2" applyFont="1" applyFill="1" applyBorder="1" applyAlignment="1" applyProtection="1">
      <alignment horizontal="center"/>
    </xf>
    <xf numFmtId="9" fontId="15" fillId="4" borderId="32" xfId="2" applyFont="1" applyFill="1" applyBorder="1" applyAlignment="1" applyProtection="1">
      <alignment horizontal="center"/>
    </xf>
    <xf numFmtId="0" fontId="22" fillId="4" borderId="19" xfId="0" applyFont="1" applyFill="1" applyBorder="1" applyAlignment="1" applyProtection="1">
      <alignment horizontal="center"/>
    </xf>
    <xf numFmtId="0" fontId="22" fillId="4" borderId="3" xfId="0" applyFont="1" applyFill="1" applyBorder="1" applyAlignment="1" applyProtection="1">
      <alignment horizontal="left"/>
    </xf>
    <xf numFmtId="0" fontId="14" fillId="4" borderId="4" xfId="0" quotePrefix="1" applyFont="1" applyFill="1" applyBorder="1" applyAlignment="1" applyProtection="1">
      <alignment horizontal="center"/>
    </xf>
    <xf numFmtId="9" fontId="22" fillId="4" borderId="32" xfId="2" applyFont="1" applyFill="1" applyBorder="1" applyAlignment="1" applyProtection="1">
      <alignment horizontal="center"/>
    </xf>
    <xf numFmtId="0" fontId="15" fillId="4" borderId="0" xfId="0" applyFont="1" applyFill="1" applyBorder="1" applyAlignment="1" applyProtection="1">
      <alignment horizontal="left"/>
    </xf>
    <xf numFmtId="0" fontId="15" fillId="4" borderId="0" xfId="0" quotePrefix="1" applyFont="1" applyFill="1" applyBorder="1" applyAlignment="1" applyProtection="1">
      <alignment horizontal="center"/>
    </xf>
    <xf numFmtId="0" fontId="24" fillId="4" borderId="0" xfId="0" quotePrefix="1" applyFont="1" applyFill="1" applyBorder="1" applyAlignment="1" applyProtection="1">
      <alignment horizontal="center"/>
    </xf>
    <xf numFmtId="3" fontId="15" fillId="4" borderId="0" xfId="0" applyNumberFormat="1" applyFont="1" applyFill="1" applyBorder="1" applyAlignment="1" applyProtection="1">
      <alignment horizontal="center"/>
      <protection locked="0"/>
    </xf>
    <xf numFmtId="0" fontId="15" fillId="4" borderId="97" xfId="0" applyFont="1" applyFill="1" applyBorder="1" applyAlignment="1" applyProtection="1">
      <alignment horizontal="center" vertical="center"/>
    </xf>
    <xf numFmtId="0" fontId="30" fillId="0" borderId="86" xfId="0" applyFont="1" applyFill="1" applyBorder="1" applyAlignment="1" applyProtection="1">
      <alignment horizontal="center"/>
      <protection locked="0"/>
    </xf>
    <xf numFmtId="0" fontId="30" fillId="4" borderId="95" xfId="0" applyFont="1" applyFill="1" applyBorder="1" applyAlignment="1" applyProtection="1">
      <alignment horizontal="center"/>
      <protection locked="0"/>
    </xf>
    <xf numFmtId="0" fontId="15" fillId="4" borderId="22" xfId="0" applyFont="1" applyFill="1" applyBorder="1" applyAlignment="1" applyProtection="1">
      <alignment horizontal="center"/>
    </xf>
    <xf numFmtId="0" fontId="16" fillId="4" borderId="0" xfId="0" applyFont="1" applyFill="1" applyBorder="1" applyAlignment="1">
      <alignment vertical="center"/>
    </xf>
    <xf numFmtId="9" fontId="22" fillId="4" borderId="0" xfId="2" applyFont="1" applyFill="1" applyBorder="1" applyAlignment="1" applyProtection="1">
      <alignment horizontal="center"/>
    </xf>
    <xf numFmtId="9" fontId="15" fillId="4" borderId="32" xfId="0" applyNumberFormat="1" applyFont="1" applyFill="1" applyBorder="1" applyAlignment="1" applyProtection="1">
      <alignment horizontal="center"/>
    </xf>
    <xf numFmtId="0" fontId="22" fillId="4" borderId="0" xfId="0" quotePrefix="1" applyFont="1" applyFill="1" applyBorder="1" applyAlignment="1" applyProtection="1">
      <alignment horizontal="center"/>
    </xf>
    <xf numFmtId="0" fontId="22" fillId="4" borderId="19" xfId="0" quotePrefix="1" applyFont="1" applyFill="1" applyBorder="1" applyAlignment="1" applyProtection="1">
      <alignment horizontal="center"/>
    </xf>
    <xf numFmtId="0" fontId="22" fillId="4" borderId="58" xfId="0" quotePrefix="1" applyFont="1" applyFill="1" applyBorder="1" applyAlignment="1" applyProtection="1">
      <alignment horizontal="center"/>
    </xf>
    <xf numFmtId="0" fontId="15" fillId="4" borderId="58" xfId="0" applyFont="1" applyFill="1" applyBorder="1" applyAlignment="1" applyProtection="1">
      <alignment horizontal="left"/>
    </xf>
    <xf numFmtId="3" fontId="15" fillId="4" borderId="58" xfId="0" applyNumberFormat="1" applyFont="1" applyFill="1" applyBorder="1" applyAlignment="1" applyProtection="1">
      <alignment horizontal="center"/>
    </xf>
    <xf numFmtId="0" fontId="24" fillId="4" borderId="58" xfId="0" quotePrefix="1" applyFont="1" applyFill="1" applyBorder="1" applyAlignment="1" applyProtection="1">
      <alignment horizontal="center"/>
    </xf>
    <xf numFmtId="0" fontId="14" fillId="4" borderId="0" xfId="0" applyFont="1" applyFill="1" applyBorder="1" applyAlignment="1" applyProtection="1"/>
    <xf numFmtId="9" fontId="16" fillId="0" borderId="0" xfId="2" applyFont="1"/>
    <xf numFmtId="0" fontId="25" fillId="4" borderId="70" xfId="5" quotePrefix="1" applyFont="1" applyFill="1" applyBorder="1" applyAlignment="1" applyProtection="1">
      <alignment vertical="center"/>
    </xf>
    <xf numFmtId="0" fontId="15" fillId="4" borderId="81" xfId="5" applyFont="1" applyFill="1" applyBorder="1" applyAlignment="1" applyProtection="1">
      <alignment vertical="center"/>
    </xf>
    <xf numFmtId="0" fontId="25" fillId="4" borderId="70" xfId="5" applyFont="1" applyFill="1" applyBorder="1" applyAlignment="1" applyProtection="1">
      <alignment vertical="center"/>
    </xf>
    <xf numFmtId="0" fontId="16" fillId="4" borderId="81" xfId="0" applyFont="1" applyFill="1" applyBorder="1"/>
    <xf numFmtId="0" fontId="17" fillId="4" borderId="81" xfId="0" applyFont="1" applyFill="1" applyBorder="1" applyAlignment="1">
      <alignment horizontal="center" vertical="center"/>
    </xf>
    <xf numFmtId="0" fontId="15" fillId="4" borderId="70" xfId="0" applyFont="1" applyFill="1" applyBorder="1" applyProtection="1"/>
    <xf numFmtId="0" fontId="15" fillId="4" borderId="81" xfId="0" applyFont="1" applyFill="1" applyBorder="1" applyProtection="1"/>
    <xf numFmtId="0" fontId="15" fillId="4" borderId="70" xfId="0" applyFont="1" applyFill="1" applyBorder="1" applyAlignment="1" applyProtection="1">
      <alignment horizontal="left"/>
    </xf>
    <xf numFmtId="0" fontId="15" fillId="4" borderId="81" xfId="0" applyFont="1" applyFill="1" applyBorder="1" applyAlignment="1" applyProtection="1">
      <alignment horizontal="left"/>
    </xf>
    <xf numFmtId="0" fontId="15" fillId="4" borderId="125" xfId="0" applyFont="1" applyFill="1" applyBorder="1" applyAlignment="1" applyProtection="1">
      <alignment horizontal="left"/>
    </xf>
    <xf numFmtId="0" fontId="15" fillId="4" borderId="93" xfId="0" applyFont="1" applyFill="1" applyBorder="1" applyAlignment="1" applyProtection="1">
      <alignment horizontal="left"/>
    </xf>
    <xf numFmtId="0" fontId="16" fillId="4" borderId="0" xfId="0" applyFont="1" applyFill="1" applyBorder="1" applyAlignment="1">
      <alignment horizontal="center"/>
    </xf>
    <xf numFmtId="0" fontId="16" fillId="4" borderId="0" xfId="0" applyFont="1" applyFill="1" applyBorder="1"/>
    <xf numFmtId="9" fontId="16" fillId="4" borderId="0" xfId="2" applyFont="1" applyFill="1" applyBorder="1"/>
    <xf numFmtId="0" fontId="14" fillId="4" borderId="0" xfId="0" applyFont="1" applyFill="1" applyBorder="1" applyAlignment="1" applyProtection="1">
      <alignment horizontal="right"/>
    </xf>
    <xf numFmtId="9" fontId="18" fillId="4" borderId="0" xfId="2" applyFont="1" applyFill="1" applyBorder="1" applyAlignment="1">
      <alignment horizontal="center"/>
    </xf>
    <xf numFmtId="0" fontId="14" fillId="4" borderId="61" xfId="0" applyFont="1" applyFill="1" applyBorder="1" applyAlignment="1" applyProtection="1">
      <alignment horizontal="right"/>
    </xf>
    <xf numFmtId="3" fontId="15" fillId="4" borderId="87" xfId="0" applyNumberFormat="1" applyFont="1" applyFill="1" applyBorder="1" applyAlignment="1" applyProtection="1">
      <alignment horizontal="center"/>
    </xf>
    <xf numFmtId="3" fontId="15" fillId="4" borderId="83" xfId="0" applyNumberFormat="1" applyFont="1" applyFill="1" applyBorder="1" applyAlignment="1" applyProtection="1">
      <alignment horizontal="center"/>
    </xf>
    <xf numFmtId="3" fontId="15" fillId="4" borderId="88" xfId="0" applyNumberFormat="1" applyFont="1" applyFill="1" applyBorder="1" applyAlignment="1" applyProtection="1">
      <alignment horizontal="center"/>
    </xf>
    <xf numFmtId="3" fontId="22" fillId="4" borderId="83" xfId="0" applyNumberFormat="1" applyFont="1" applyFill="1" applyBorder="1" applyAlignment="1" applyProtection="1">
      <alignment horizontal="center"/>
    </xf>
    <xf numFmtId="3" fontId="22" fillId="4" borderId="82" xfId="0" applyNumberFormat="1" applyFont="1" applyFill="1" applyBorder="1" applyAlignment="1" applyProtection="1">
      <alignment horizontal="center"/>
    </xf>
    <xf numFmtId="3" fontId="22" fillId="4" borderId="88" xfId="0" applyNumberFormat="1" applyFont="1" applyFill="1" applyBorder="1" applyAlignment="1" applyProtection="1">
      <alignment horizontal="center"/>
    </xf>
    <xf numFmtId="0" fontId="16" fillId="4" borderId="70" xfId="0" applyFont="1" applyFill="1" applyBorder="1" applyAlignment="1">
      <alignment vertical="center"/>
    </xf>
    <xf numFmtId="3" fontId="22" fillId="4" borderId="126" xfId="0" applyNumberFormat="1" applyFont="1" applyFill="1" applyBorder="1" applyAlignment="1" applyProtection="1">
      <alignment horizontal="center"/>
    </xf>
    <xf numFmtId="3" fontId="15" fillId="4" borderId="126" xfId="0" applyNumberFormat="1" applyFont="1" applyFill="1" applyBorder="1" applyAlignment="1" applyProtection="1">
      <alignment horizontal="center"/>
    </xf>
    <xf numFmtId="0" fontId="16" fillId="4" borderId="125" xfId="0" applyFont="1" applyFill="1" applyBorder="1" applyAlignment="1">
      <alignment vertical="center"/>
    </xf>
    <xf numFmtId="3" fontId="22" fillId="4" borderId="128" xfId="0" applyNumberFormat="1" applyFont="1" applyFill="1" applyBorder="1" applyAlignment="1" applyProtection="1">
      <alignment horizontal="center"/>
    </xf>
    <xf numFmtId="3" fontId="22" fillId="4" borderId="89" xfId="0" applyNumberFormat="1" applyFont="1" applyFill="1" applyBorder="1" applyAlignment="1" applyProtection="1">
      <alignment horizontal="center"/>
    </xf>
    <xf numFmtId="0" fontId="18" fillId="4" borderId="70" xfId="0" applyFont="1" applyFill="1" applyBorder="1" applyAlignment="1">
      <alignment vertical="center"/>
    </xf>
    <xf numFmtId="3" fontId="15" fillId="0" borderId="40" xfId="0" applyNumberFormat="1" applyFont="1" applyFill="1" applyBorder="1" applyAlignment="1" applyProtection="1">
      <alignment horizontal="center" vertical="center"/>
      <protection locked="0"/>
    </xf>
    <xf numFmtId="3" fontId="15" fillId="0" borderId="129" xfId="0" applyNumberFormat="1" applyFont="1" applyFill="1" applyBorder="1" applyAlignment="1" applyProtection="1">
      <alignment horizontal="center" vertical="center"/>
      <protection locked="0"/>
    </xf>
    <xf numFmtId="0" fontId="22" fillId="4" borderId="115" xfId="0" applyFont="1" applyFill="1" applyBorder="1" applyAlignment="1">
      <alignment vertical="center" wrapText="1"/>
    </xf>
    <xf numFmtId="0" fontId="32" fillId="0" borderId="0" xfId="0" applyFont="1" applyAlignment="1"/>
    <xf numFmtId="0" fontId="8" fillId="0" borderId="0" xfId="0" applyFont="1"/>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center" vertical="center" wrapText="1"/>
    </xf>
    <xf numFmtId="3" fontId="15" fillId="2" borderId="83" xfId="0" applyNumberFormat="1" applyFont="1" applyFill="1" applyBorder="1" applyAlignment="1" applyProtection="1">
      <alignment horizontal="center"/>
      <protection locked="0"/>
    </xf>
    <xf numFmtId="3" fontId="15" fillId="2" borderId="127" xfId="0" applyNumberFormat="1" applyFont="1" applyFill="1" applyBorder="1" applyAlignment="1" applyProtection="1">
      <alignment horizontal="center"/>
      <protection locked="0"/>
    </xf>
    <xf numFmtId="14" fontId="22" fillId="4" borderId="11" xfId="1" applyNumberFormat="1" applyFont="1" applyFill="1" applyBorder="1" applyAlignment="1" applyProtection="1">
      <alignment horizontal="center" vertical="center"/>
    </xf>
    <xf numFmtId="0" fontId="15" fillId="0" borderId="29" xfId="4" applyFont="1" applyFill="1" applyBorder="1" applyAlignment="1" applyProtection="1">
      <alignment horizontal="left" vertical="center"/>
      <protection locked="0"/>
    </xf>
    <xf numFmtId="3" fontId="22" fillId="4" borderId="0" xfId="0" applyNumberFormat="1" applyFont="1" applyFill="1" applyBorder="1" applyAlignment="1" applyProtection="1">
      <alignment horizontal="center" vertical="center"/>
    </xf>
    <xf numFmtId="0" fontId="16" fillId="4" borderId="0" xfId="0" applyFont="1" applyFill="1" applyAlignment="1">
      <alignment vertical="center"/>
    </xf>
    <xf numFmtId="0" fontId="16" fillId="0" borderId="69" xfId="0" applyFont="1" applyFill="1" applyBorder="1" applyAlignment="1" applyProtection="1">
      <alignment vertical="center" wrapText="1"/>
      <protection locked="0"/>
    </xf>
    <xf numFmtId="3" fontId="22" fillId="4" borderId="46" xfId="0" applyNumberFormat="1" applyFont="1" applyFill="1" applyBorder="1" applyAlignment="1" applyProtection="1">
      <alignment horizontal="center" vertical="center" textRotation="90" wrapText="1"/>
    </xf>
    <xf numFmtId="3" fontId="22" fillId="4" borderId="28" xfId="0" quotePrefix="1" applyNumberFormat="1" applyFont="1" applyFill="1" applyBorder="1" applyAlignment="1" applyProtection="1">
      <alignment horizontal="center" vertical="center"/>
    </xf>
    <xf numFmtId="3" fontId="22" fillId="4" borderId="60" xfId="0" applyNumberFormat="1" applyFont="1" applyFill="1" applyBorder="1" applyAlignment="1" applyProtection="1">
      <alignment horizontal="center" vertical="center"/>
    </xf>
    <xf numFmtId="3" fontId="22" fillId="4" borderId="67" xfId="0" applyNumberFormat="1" applyFont="1" applyFill="1" applyBorder="1" applyAlignment="1" applyProtection="1">
      <alignment horizontal="center" vertical="center"/>
    </xf>
    <xf numFmtId="3" fontId="22" fillId="4" borderId="117" xfId="0" applyNumberFormat="1" applyFont="1" applyFill="1" applyBorder="1" applyAlignment="1" applyProtection="1">
      <alignment horizontal="center" vertical="center"/>
    </xf>
    <xf numFmtId="3" fontId="22" fillId="4" borderId="22" xfId="0" applyNumberFormat="1" applyFont="1" applyFill="1" applyBorder="1" applyAlignment="1" applyProtection="1">
      <alignment horizontal="center" vertical="center"/>
    </xf>
    <xf numFmtId="0" fontId="15" fillId="0" borderId="87" xfId="0" applyFont="1" applyFill="1" applyBorder="1" applyAlignment="1" applyProtection="1">
      <alignment horizontal="left"/>
      <protection locked="0"/>
    </xf>
    <xf numFmtId="0" fontId="15" fillId="0" borderId="83" xfId="0" applyFont="1" applyFill="1" applyBorder="1" applyAlignment="1" applyProtection="1">
      <alignment horizontal="center"/>
      <protection locked="0"/>
    </xf>
    <xf numFmtId="0" fontId="15" fillId="0" borderId="71" xfId="0" applyFont="1" applyFill="1" applyBorder="1" applyAlignment="1" applyProtection="1">
      <protection locked="0"/>
    </xf>
    <xf numFmtId="0" fontId="15" fillId="4" borderId="89" xfId="0" applyFont="1" applyFill="1" applyBorder="1" applyAlignment="1" applyProtection="1">
      <protection locked="0"/>
    </xf>
    <xf numFmtId="0" fontId="15" fillId="0" borderId="44" xfId="0" applyFont="1" applyBorder="1" applyProtection="1">
      <protection locked="0"/>
    </xf>
    <xf numFmtId="0" fontId="15" fillId="0" borderId="44" xfId="0" applyFont="1" applyBorder="1" applyAlignment="1" applyProtection="1">
      <alignment horizontal="left"/>
      <protection locked="0"/>
    </xf>
    <xf numFmtId="0" fontId="15" fillId="2" borderId="71" xfId="0" applyFont="1" applyFill="1" applyBorder="1" applyAlignment="1" applyProtection="1">
      <protection locked="0"/>
    </xf>
    <xf numFmtId="0" fontId="15" fillId="4" borderId="58" xfId="1" quotePrefix="1" applyFont="1" applyFill="1" applyBorder="1" applyAlignment="1" applyProtection="1">
      <alignment horizontal="left" vertical="center"/>
    </xf>
    <xf numFmtId="0" fontId="15" fillId="4" borderId="59" xfId="1" quotePrefix="1" applyFont="1" applyFill="1" applyBorder="1" applyAlignment="1" applyProtection="1">
      <alignment horizontal="left" vertical="center"/>
    </xf>
    <xf numFmtId="9" fontId="15" fillId="4" borderId="0" xfId="2" applyFont="1" applyFill="1" applyBorder="1" applyAlignment="1" applyProtection="1">
      <alignment horizontal="center"/>
    </xf>
    <xf numFmtId="0" fontId="15" fillId="4" borderId="130" xfId="0" applyFont="1" applyFill="1" applyBorder="1" applyAlignment="1" applyProtection="1">
      <alignment horizontal="left"/>
    </xf>
    <xf numFmtId="0" fontId="22" fillId="4" borderId="130" xfId="0" quotePrefix="1" applyFont="1" applyFill="1" applyBorder="1" applyAlignment="1" applyProtection="1">
      <alignment horizontal="center"/>
    </xf>
    <xf numFmtId="0" fontId="15" fillId="4" borderId="131" xfId="0" applyFont="1" applyFill="1" applyBorder="1" applyProtection="1"/>
    <xf numFmtId="0" fontId="22" fillId="4" borderId="3" xfId="0" quotePrefix="1" applyFont="1" applyFill="1" applyBorder="1" applyAlignment="1" applyProtection="1">
      <alignment horizontal="center"/>
    </xf>
    <xf numFmtId="0" fontId="15" fillId="4" borderId="3" xfId="0" applyFont="1" applyFill="1" applyBorder="1" applyAlignment="1" applyProtection="1">
      <alignment horizontal="left"/>
    </xf>
    <xf numFmtId="9" fontId="15" fillId="0" borderId="19" xfId="2" applyFont="1" applyFill="1" applyBorder="1" applyAlignment="1" applyProtection="1">
      <alignment horizontal="center"/>
      <protection locked="0"/>
    </xf>
    <xf numFmtId="0" fontId="24" fillId="4" borderId="18" xfId="0" quotePrefix="1" applyFont="1" applyFill="1" applyBorder="1" applyAlignment="1" applyProtection="1">
      <alignment horizontal="center"/>
    </xf>
    <xf numFmtId="0" fontId="24" fillId="4" borderId="100" xfId="0" quotePrefix="1" applyFont="1" applyFill="1" applyBorder="1" applyAlignment="1" applyProtection="1">
      <alignment horizontal="center"/>
    </xf>
    <xf numFmtId="0" fontId="24" fillId="4" borderId="5" xfId="0" quotePrefix="1" applyFont="1" applyFill="1" applyBorder="1" applyAlignment="1" applyProtection="1">
      <alignment horizontal="center"/>
    </xf>
    <xf numFmtId="0" fontId="24" fillId="4" borderId="0" xfId="0" quotePrefix="1" applyFont="1" applyFill="1" applyBorder="1" applyAlignment="1" applyProtection="1">
      <alignment horizontal="left"/>
    </xf>
    <xf numFmtId="0" fontId="24" fillId="4" borderId="0" xfId="0" applyFont="1" applyFill="1" applyBorder="1" applyAlignment="1" applyProtection="1">
      <alignment horizontal="left"/>
    </xf>
    <xf numFmtId="0" fontId="15" fillId="0" borderId="57" xfId="4" applyFont="1" applyFill="1" applyBorder="1" applyAlignment="1" applyProtection="1">
      <alignment horizontal="left" vertical="center"/>
      <protection locked="0"/>
    </xf>
    <xf numFmtId="0" fontId="37" fillId="0" borderId="0" xfId="0" applyFont="1"/>
    <xf numFmtId="0" fontId="37" fillId="0" borderId="32" xfId="0" applyFont="1" applyBorder="1"/>
    <xf numFmtId="0" fontId="38" fillId="0" borderId="0" xfId="0" applyFont="1"/>
    <xf numFmtId="164" fontId="37" fillId="0" borderId="32" xfId="10" applyFont="1" applyBorder="1"/>
    <xf numFmtId="164" fontId="37" fillId="0" borderId="32" xfId="10" applyNumberFormat="1" applyFont="1" applyBorder="1"/>
    <xf numFmtId="164" fontId="38" fillId="0" borderId="0" xfId="10" applyFont="1"/>
    <xf numFmtId="164" fontId="37" fillId="0" borderId="0" xfId="10" applyFont="1"/>
    <xf numFmtId="0" fontId="20" fillId="0" borderId="0" xfId="0" applyFont="1"/>
    <xf numFmtId="0" fontId="17" fillId="4" borderId="75" xfId="3" applyFont="1" applyFill="1" applyBorder="1" applyAlignment="1" applyProtection="1">
      <alignment horizontal="center" vertical="center"/>
    </xf>
    <xf numFmtId="0" fontId="15" fillId="0" borderId="57" xfId="4" applyFont="1" applyFill="1" applyBorder="1" applyAlignment="1" applyProtection="1">
      <alignment horizontal="left" vertical="center" wrapText="1"/>
      <protection locked="0"/>
    </xf>
    <xf numFmtId="3" fontId="22" fillId="4" borderId="11" xfId="4" applyNumberFormat="1" applyFont="1" applyFill="1" applyBorder="1" applyAlignment="1" applyProtection="1">
      <alignment horizontal="center" vertical="center"/>
    </xf>
    <xf numFmtId="0" fontId="22" fillId="4" borderId="32" xfId="4" applyFont="1" applyFill="1" applyBorder="1" applyAlignment="1" applyProtection="1">
      <alignment horizontal="center" vertical="center" wrapText="1"/>
    </xf>
    <xf numFmtId="164" fontId="22" fillId="4" borderId="31" xfId="10" applyFont="1" applyFill="1" applyBorder="1" applyAlignment="1" applyProtection="1">
      <alignment horizontal="center" vertical="center"/>
    </xf>
    <xf numFmtId="0" fontId="22" fillId="4" borderId="72" xfId="4" applyFont="1" applyFill="1" applyBorder="1" applyAlignment="1" applyProtection="1">
      <alignment horizontal="center" vertical="center"/>
    </xf>
    <xf numFmtId="0" fontId="22" fillId="4" borderId="31" xfId="4" applyFont="1" applyFill="1" applyBorder="1" applyAlignment="1" applyProtection="1">
      <alignment horizontal="center" vertical="center"/>
    </xf>
    <xf numFmtId="0" fontId="21" fillId="0" borderId="0" xfId="4" applyFont="1" applyFill="1" applyBorder="1" applyAlignment="1" applyProtection="1">
      <alignment horizontal="center" vertical="center"/>
    </xf>
    <xf numFmtId="0" fontId="22" fillId="0" borderId="0" xfId="4" applyFont="1" applyFill="1" applyBorder="1" applyAlignment="1" applyProtection="1">
      <alignment horizontal="center" vertical="center"/>
    </xf>
    <xf numFmtId="164" fontId="15" fillId="0" borderId="0" xfId="10" applyFont="1" applyFill="1" applyBorder="1" applyAlignment="1" applyProtection="1">
      <alignment horizontal="center" vertical="center"/>
    </xf>
    <xf numFmtId="164" fontId="22" fillId="0" borderId="0" xfId="10" applyFont="1" applyFill="1" applyBorder="1" applyAlignment="1" applyProtection="1">
      <alignment horizontal="center" vertical="center"/>
    </xf>
    <xf numFmtId="3" fontId="22" fillId="0" borderId="0" xfId="4" applyNumberFormat="1" applyFont="1" applyFill="1" applyBorder="1" applyAlignment="1" applyProtection="1">
      <alignment horizontal="center" vertical="center"/>
    </xf>
    <xf numFmtId="0" fontId="15" fillId="0" borderId="0" xfId="4" applyFont="1" applyFill="1" applyAlignment="1" applyProtection="1">
      <alignment vertical="center"/>
    </xf>
    <xf numFmtId="0" fontId="15" fillId="6" borderId="70" xfId="4" applyFont="1" applyFill="1" applyBorder="1" applyAlignment="1" applyProtection="1">
      <alignment vertical="center"/>
    </xf>
    <xf numFmtId="0" fontId="22" fillId="6" borderId="0" xfId="4" applyFont="1" applyFill="1" applyBorder="1" applyAlignment="1" applyProtection="1">
      <alignment vertical="center"/>
    </xf>
    <xf numFmtId="0" fontId="22" fillId="6" borderId="81" xfId="4" applyFont="1" applyFill="1" applyBorder="1" applyAlignment="1" applyProtection="1">
      <alignment vertical="center"/>
    </xf>
    <xf numFmtId="0" fontId="15" fillId="6" borderId="70" xfId="4" applyFont="1" applyFill="1" applyBorder="1" applyAlignment="1" applyProtection="1">
      <alignment horizontal="right" vertical="center"/>
    </xf>
    <xf numFmtId="0" fontId="22" fillId="6" borderId="125" xfId="4" applyFont="1" applyFill="1" applyBorder="1" applyAlignment="1" applyProtection="1">
      <alignment horizontal="right" vertical="center"/>
    </xf>
    <xf numFmtId="164" fontId="15" fillId="6" borderId="0" xfId="10" applyFont="1" applyFill="1" applyBorder="1" applyAlignment="1" applyProtection="1">
      <alignment vertical="center"/>
    </xf>
    <xf numFmtId="164" fontId="15" fillId="6" borderId="81" xfId="10" applyFont="1" applyFill="1" applyBorder="1" applyAlignment="1" applyProtection="1">
      <alignment vertical="center"/>
    </xf>
    <xf numFmtId="164" fontId="15" fillId="2" borderId="32" xfId="10" applyFont="1" applyFill="1" applyBorder="1" applyAlignment="1" applyProtection="1">
      <alignment vertical="center"/>
      <protection locked="0"/>
    </xf>
    <xf numFmtId="164" fontId="15" fillId="2" borderId="132" xfId="10" applyFont="1" applyFill="1" applyBorder="1" applyAlignment="1" applyProtection="1">
      <alignment vertical="center"/>
      <protection locked="0"/>
    </xf>
    <xf numFmtId="0" fontId="22" fillId="0" borderId="0" xfId="4" applyFont="1" applyFill="1" applyBorder="1" applyAlignment="1" applyProtection="1">
      <alignment horizontal="right" vertical="center"/>
    </xf>
    <xf numFmtId="164" fontId="22" fillId="0" borderId="0" xfId="10" applyFont="1" applyFill="1" applyBorder="1" applyAlignment="1" applyProtection="1">
      <alignment vertical="center"/>
    </xf>
    <xf numFmtId="164" fontId="15" fillId="0" borderId="45" xfId="10" applyFont="1" applyFill="1" applyBorder="1" applyAlignment="1" applyProtection="1">
      <alignment horizontal="center" vertical="center"/>
      <protection locked="0"/>
    </xf>
    <xf numFmtId="0" fontId="12" fillId="0" borderId="57" xfId="4" applyFont="1" applyFill="1" applyBorder="1" applyAlignment="1" applyProtection="1">
      <alignment horizontal="left" vertical="center" wrapText="1"/>
      <protection locked="0"/>
    </xf>
    <xf numFmtId="164" fontId="15" fillId="2" borderId="41" xfId="10" applyFont="1" applyFill="1" applyBorder="1" applyAlignment="1" applyProtection="1">
      <alignment vertical="center"/>
      <protection locked="0"/>
    </xf>
    <xf numFmtId="164" fontId="22" fillId="6" borderId="133" xfId="10" applyFont="1" applyFill="1" applyBorder="1" applyAlignment="1" applyProtection="1">
      <alignment vertical="center"/>
    </xf>
    <xf numFmtId="168" fontId="15" fillId="4" borderId="133" xfId="4" applyNumberFormat="1" applyFont="1" applyFill="1" applyBorder="1" applyAlignment="1" applyProtection="1">
      <alignment vertical="center"/>
    </xf>
    <xf numFmtId="0" fontId="23" fillId="0" borderId="0" xfId="0" applyFont="1" applyFill="1" applyBorder="1" applyAlignment="1" applyProtection="1">
      <alignment horizontal="center" vertical="center"/>
    </xf>
    <xf numFmtId="0" fontId="41" fillId="4" borderId="44" xfId="4" applyFont="1" applyFill="1" applyBorder="1" applyAlignment="1" applyProtection="1">
      <alignment horizontal="center" vertical="center" wrapText="1"/>
    </xf>
    <xf numFmtId="3" fontId="12" fillId="4" borderId="35" xfId="4" applyNumberFormat="1" applyFont="1" applyFill="1" applyBorder="1" applyAlignment="1" applyProtection="1">
      <alignment vertical="center" wrapText="1"/>
    </xf>
    <xf numFmtId="0" fontId="41" fillId="4" borderId="57" xfId="4" applyFont="1" applyFill="1" applyBorder="1" applyAlignment="1" applyProtection="1">
      <alignment horizontal="center" vertical="center" wrapText="1"/>
    </xf>
    <xf numFmtId="3" fontId="15" fillId="0" borderId="35" xfId="4" applyNumberFormat="1" applyFont="1" applyFill="1" applyBorder="1" applyAlignment="1" applyProtection="1">
      <alignment vertical="center" wrapText="1"/>
      <protection locked="0"/>
    </xf>
    <xf numFmtId="3" fontId="12" fillId="0" borderId="35" xfId="4" applyNumberFormat="1" applyFont="1" applyFill="1" applyBorder="1" applyAlignment="1" applyProtection="1">
      <alignment vertical="center" wrapText="1"/>
      <protection locked="0"/>
    </xf>
    <xf numFmtId="0" fontId="16" fillId="0" borderId="0" xfId="0" applyFont="1" applyBorder="1"/>
    <xf numFmtId="164" fontId="22" fillId="4" borderId="52" xfId="10" applyFont="1" applyFill="1" applyBorder="1" applyAlignment="1" applyProtection="1">
      <alignment horizontal="center" vertical="center"/>
    </xf>
    <xf numFmtId="3" fontId="15" fillId="4" borderId="60" xfId="4" applyNumberFormat="1" applyFont="1" applyFill="1" applyBorder="1" applyAlignment="1" applyProtection="1">
      <alignment horizontal="center" vertical="center"/>
    </xf>
    <xf numFmtId="0" fontId="24" fillId="4" borderId="39"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5" xfId="4" applyFont="1" applyFill="1" applyBorder="1" applyAlignment="1" applyProtection="1">
      <alignment horizontal="center" vertical="center"/>
    </xf>
    <xf numFmtId="0" fontId="15" fillId="4" borderId="5" xfId="4" applyFont="1" applyFill="1" applyBorder="1" applyAlignment="1" applyProtection="1">
      <alignment horizontal="center" vertical="center"/>
    </xf>
    <xf numFmtId="3" fontId="15" fillId="0" borderId="37" xfId="4" applyNumberFormat="1" applyFont="1" applyFill="1" applyBorder="1" applyAlignment="1" applyProtection="1">
      <alignment horizontal="center" vertical="center"/>
      <protection locked="0"/>
    </xf>
    <xf numFmtId="3" fontId="15" fillId="0" borderId="47" xfId="4" applyNumberFormat="1" applyFont="1" applyFill="1" applyBorder="1" applyAlignment="1" applyProtection="1">
      <alignment horizontal="center" vertical="center"/>
      <protection locked="0"/>
    </xf>
    <xf numFmtId="3" fontId="20" fillId="0" borderId="0" xfId="0" applyNumberFormat="1" applyFont="1"/>
    <xf numFmtId="165" fontId="22" fillId="4" borderId="32" xfId="1" applyNumberFormat="1" applyFont="1" applyFill="1" applyBorder="1" applyAlignment="1" applyProtection="1">
      <alignment horizontal="center" vertical="center" wrapText="1"/>
    </xf>
    <xf numFmtId="0" fontId="22" fillId="4" borderId="0" xfId="4" applyFont="1" applyFill="1" applyBorder="1" applyAlignment="1" applyProtection="1">
      <alignment horizontal="right" vertical="center"/>
    </xf>
    <xf numFmtId="2" fontId="15" fillId="4" borderId="47" xfId="0" applyNumberFormat="1" applyFont="1" applyFill="1" applyBorder="1" applyAlignment="1">
      <alignment horizontal="left"/>
    </xf>
    <xf numFmtId="0" fontId="22" fillId="4" borderId="135" xfId="0" applyFont="1" applyFill="1" applyBorder="1" applyAlignment="1" applyProtection="1">
      <alignment horizontal="center"/>
    </xf>
    <xf numFmtId="0" fontId="14" fillId="0" borderId="29" xfId="4" applyFont="1" applyFill="1" applyBorder="1" applyAlignment="1" applyProtection="1">
      <alignment vertical="center"/>
    </xf>
    <xf numFmtId="2" fontId="24" fillId="4" borderId="50" xfId="0" applyNumberFormat="1" applyFont="1" applyFill="1" applyBorder="1" applyAlignment="1">
      <alignment horizontal="center"/>
    </xf>
    <xf numFmtId="0" fontId="22" fillId="4" borderId="138" xfId="0" applyFont="1" applyFill="1" applyBorder="1" applyAlignment="1">
      <alignment vertical="center"/>
    </xf>
    <xf numFmtId="3" fontId="22" fillId="4" borderId="96" xfId="0" applyNumberFormat="1" applyFont="1" applyFill="1" applyBorder="1" applyAlignment="1">
      <alignment horizontal="center" vertical="center"/>
    </xf>
    <xf numFmtId="3" fontId="22" fillId="4" borderId="68" xfId="0" applyNumberFormat="1" applyFont="1" applyFill="1" applyBorder="1" applyAlignment="1" applyProtection="1">
      <alignment horizontal="center" vertical="center"/>
    </xf>
    <xf numFmtId="3" fontId="22" fillId="2" borderId="0" xfId="0" applyNumberFormat="1" applyFont="1" applyFill="1" applyBorder="1" applyAlignment="1">
      <alignment horizontal="right" vertical="center"/>
    </xf>
    <xf numFmtId="3" fontId="22" fillId="2" borderId="0" xfId="0" applyNumberFormat="1" applyFont="1" applyFill="1" applyBorder="1" applyAlignment="1">
      <alignment horizontal="center" vertical="center" textRotation="90" wrapText="1"/>
    </xf>
    <xf numFmtId="3" fontId="22" fillId="2" borderId="0" xfId="0" applyNumberFormat="1" applyFont="1" applyFill="1" applyBorder="1" applyAlignment="1" applyProtection="1">
      <alignment horizontal="center" vertical="center" textRotation="90" wrapText="1"/>
    </xf>
    <xf numFmtId="3" fontId="22" fillId="4" borderId="41" xfId="0" applyNumberFormat="1" applyFont="1" applyFill="1" applyBorder="1" applyAlignment="1">
      <alignment horizontal="center" vertical="center"/>
    </xf>
    <xf numFmtId="3" fontId="22" fillId="4" borderId="139" xfId="0" applyNumberFormat="1" applyFont="1" applyFill="1" applyBorder="1" applyAlignment="1">
      <alignment horizontal="center" vertical="center"/>
    </xf>
    <xf numFmtId="0" fontId="16" fillId="0" borderId="140" xfId="0" applyFont="1" applyFill="1" applyBorder="1" applyAlignment="1" applyProtection="1">
      <alignment vertical="center" wrapText="1"/>
      <protection locked="0"/>
    </xf>
    <xf numFmtId="0" fontId="18" fillId="4" borderId="142" xfId="0" applyFont="1" applyFill="1" applyBorder="1" applyAlignment="1" applyProtection="1">
      <alignment vertical="center" wrapText="1"/>
      <protection locked="0"/>
    </xf>
    <xf numFmtId="3" fontId="22" fillId="4" borderId="114" xfId="0" applyNumberFormat="1" applyFont="1" applyFill="1" applyBorder="1" applyAlignment="1">
      <alignment horizontal="center" vertical="center"/>
    </xf>
    <xf numFmtId="3" fontId="22" fillId="4" borderId="144" xfId="0" quotePrefix="1" applyNumberFormat="1" applyFont="1" applyFill="1" applyBorder="1" applyAlignment="1" applyProtection="1">
      <alignment horizontal="center" vertical="center"/>
    </xf>
    <xf numFmtId="0" fontId="8" fillId="0" borderId="0" xfId="0" applyFont="1" applyBorder="1"/>
    <xf numFmtId="0" fontId="15" fillId="4" borderId="30" xfId="1" quotePrefix="1" applyFont="1" applyFill="1" applyBorder="1" applyAlignment="1" applyProtection="1">
      <alignment horizontal="left" vertical="center"/>
    </xf>
    <xf numFmtId="0" fontId="15" fillId="4" borderId="21" xfId="1" applyFont="1" applyFill="1" applyBorder="1" applyAlignment="1" applyProtection="1">
      <alignment vertical="center"/>
    </xf>
    <xf numFmtId="0" fontId="15" fillId="4" borderId="21" xfId="1" applyFont="1" applyFill="1" applyBorder="1" applyAlignment="1" applyProtection="1">
      <alignment horizontal="right" vertical="center"/>
    </xf>
    <xf numFmtId="165" fontId="15" fillId="4" borderId="21" xfId="1" applyNumberFormat="1" applyFont="1" applyFill="1" applyBorder="1" applyAlignment="1" applyProtection="1">
      <alignment vertical="center"/>
    </xf>
    <xf numFmtId="0" fontId="15" fillId="4" borderId="21" xfId="1" applyFont="1" applyFill="1" applyBorder="1" applyAlignment="1" applyProtection="1">
      <alignment horizontal="center" vertical="center"/>
    </xf>
    <xf numFmtId="9" fontId="15" fillId="4" borderId="21" xfId="1" applyNumberFormat="1" applyFont="1" applyFill="1" applyBorder="1" applyAlignment="1" applyProtection="1">
      <alignment vertical="center"/>
    </xf>
    <xf numFmtId="0" fontId="15" fillId="4" borderId="22" xfId="1" applyFont="1" applyFill="1" applyBorder="1" applyAlignment="1" applyProtection="1">
      <alignment horizontal="center" vertical="center"/>
    </xf>
    <xf numFmtId="0" fontId="15" fillId="2" borderId="89" xfId="0" applyFont="1" applyFill="1" applyBorder="1" applyAlignment="1" applyProtection="1">
      <protection locked="0"/>
    </xf>
    <xf numFmtId="0" fontId="15" fillId="2" borderId="126" xfId="0" applyFont="1" applyFill="1" applyBorder="1" applyAlignment="1" applyProtection="1">
      <protection locked="0"/>
    </xf>
    <xf numFmtId="2" fontId="15" fillId="4" borderId="31" xfId="10" applyNumberFormat="1" applyFont="1" applyFill="1" applyBorder="1" applyAlignment="1" applyProtection="1">
      <alignment horizontal="center" vertical="center"/>
    </xf>
    <xf numFmtId="4" fontId="15" fillId="4" borderId="31" xfId="1" applyNumberFormat="1" applyFont="1" applyFill="1" applyBorder="1" applyAlignment="1" applyProtection="1">
      <alignment horizontal="center" vertical="center"/>
    </xf>
    <xf numFmtId="3" fontId="15" fillId="0" borderId="38" xfId="0" applyNumberFormat="1" applyFont="1" applyFill="1" applyBorder="1" applyAlignment="1" applyProtection="1">
      <alignment horizontal="center" vertical="center"/>
      <protection locked="0"/>
    </xf>
    <xf numFmtId="169" fontId="15" fillId="2" borderId="32" xfId="10" applyNumberFormat="1" applyFont="1" applyFill="1" applyBorder="1" applyAlignment="1" applyProtection="1">
      <alignment vertical="center"/>
      <protection locked="0"/>
    </xf>
    <xf numFmtId="0" fontId="15" fillId="6" borderId="81" xfId="4" applyFont="1" applyFill="1" applyBorder="1" applyAlignment="1" applyProtection="1">
      <alignment vertical="center"/>
    </xf>
    <xf numFmtId="169" fontId="15" fillId="6" borderId="65" xfId="10" applyNumberFormat="1" applyFont="1" applyFill="1" applyBorder="1" applyAlignment="1" applyProtection="1">
      <alignment vertical="center"/>
    </xf>
    <xf numFmtId="0" fontId="23" fillId="0" borderId="0" xfId="0" applyFont="1" applyBorder="1" applyAlignment="1">
      <alignment horizontal="center" vertical="center"/>
    </xf>
    <xf numFmtId="0" fontId="30" fillId="4" borderId="147" xfId="0" applyFont="1" applyFill="1" applyBorder="1" applyAlignment="1" applyProtection="1">
      <alignment horizontal="center"/>
      <protection locked="0"/>
    </xf>
    <xf numFmtId="3" fontId="0" fillId="0" borderId="0" xfId="0" applyNumberFormat="1"/>
    <xf numFmtId="0" fontId="22" fillId="4" borderId="126" xfId="0" applyFont="1" applyFill="1" applyBorder="1" applyAlignment="1" applyProtection="1">
      <alignment horizontal="center"/>
      <protection locked="0"/>
    </xf>
    <xf numFmtId="3" fontId="22" fillId="4" borderId="152" xfId="0" applyNumberFormat="1" applyFont="1" applyFill="1" applyBorder="1" applyAlignment="1" applyProtection="1">
      <alignment horizontal="center" vertical="center" wrapText="1"/>
    </xf>
    <xf numFmtId="0" fontId="42" fillId="6" borderId="0" xfId="4" applyFont="1" applyFill="1" applyBorder="1" applyAlignment="1" applyProtection="1">
      <alignment vertical="center" wrapText="1"/>
    </xf>
    <xf numFmtId="0" fontId="12" fillId="2" borderId="0" xfId="4" applyFont="1" applyFill="1" applyBorder="1" applyAlignment="1" applyProtection="1">
      <alignment vertical="center"/>
      <protection locked="0"/>
    </xf>
    <xf numFmtId="0" fontId="15" fillId="6" borderId="0" xfId="4" applyFont="1" applyFill="1" applyBorder="1" applyAlignment="1" applyProtection="1">
      <alignment vertical="center"/>
    </xf>
    <xf numFmtId="164" fontId="15" fillId="2" borderId="0" xfId="10" applyFont="1" applyFill="1" applyBorder="1" applyAlignment="1" applyProtection="1">
      <alignment vertical="center"/>
      <protection locked="0"/>
    </xf>
    <xf numFmtId="169" fontId="15" fillId="2" borderId="0" xfId="10" applyNumberFormat="1" applyFont="1" applyFill="1" applyBorder="1" applyAlignment="1" applyProtection="1">
      <alignment vertical="center"/>
      <protection locked="0"/>
    </xf>
    <xf numFmtId="169" fontId="15" fillId="6" borderId="0" xfId="10" applyNumberFormat="1" applyFont="1" applyFill="1" applyBorder="1" applyAlignment="1" applyProtection="1">
      <alignment vertical="center"/>
    </xf>
    <xf numFmtId="0" fontId="15" fillId="0" borderId="0" xfId="5" applyFont="1" applyBorder="1" applyAlignment="1" applyProtection="1">
      <alignment vertical="center"/>
    </xf>
    <xf numFmtId="4" fontId="31" fillId="0" borderId="82" xfId="0" applyNumberFormat="1" applyFont="1" applyFill="1" applyBorder="1" applyAlignment="1" applyProtection="1">
      <alignment horizontal="center"/>
      <protection locked="0"/>
    </xf>
    <xf numFmtId="1" fontId="22" fillId="4" borderId="32" xfId="0" applyNumberFormat="1" applyFont="1" applyFill="1" applyBorder="1" applyAlignment="1" applyProtection="1">
      <alignment horizontal="center"/>
    </xf>
    <xf numFmtId="0" fontId="21" fillId="8" borderId="0" xfId="3" quotePrefix="1" applyFont="1" applyFill="1" applyBorder="1" applyAlignment="1" applyProtection="1">
      <alignment horizontal="center" vertical="center"/>
    </xf>
    <xf numFmtId="0" fontId="21" fillId="8" borderId="11" xfId="3" quotePrefix="1" applyFont="1" applyFill="1" applyBorder="1" applyAlignment="1" applyProtection="1">
      <alignment horizontal="center" vertical="center"/>
    </xf>
    <xf numFmtId="2" fontId="15" fillId="0" borderId="34" xfId="1" applyNumberFormat="1" applyFont="1" applyFill="1" applyBorder="1" applyAlignment="1" applyProtection="1">
      <alignment vertical="center"/>
      <protection locked="0"/>
    </xf>
    <xf numFmtId="2" fontId="15" fillId="0" borderId="35" xfId="1" applyNumberFormat="1" applyFont="1" applyFill="1" applyBorder="1" applyAlignment="1" applyProtection="1">
      <alignment vertical="center"/>
      <protection locked="0"/>
    </xf>
    <xf numFmtId="2" fontId="15" fillId="0" borderId="40" xfId="1" applyNumberFormat="1" applyFont="1" applyFill="1" applyBorder="1" applyAlignment="1" applyProtection="1">
      <alignment vertical="center"/>
      <protection locked="0"/>
    </xf>
    <xf numFmtId="2" fontId="15" fillId="0" borderId="36" xfId="1" applyNumberFormat="1" applyFont="1" applyFill="1" applyBorder="1" applyAlignment="1" applyProtection="1">
      <alignment vertical="center"/>
      <protection locked="0"/>
    </xf>
    <xf numFmtId="0" fontId="45" fillId="6" borderId="0" xfId="4" applyFont="1" applyFill="1" applyAlignment="1" applyProtection="1">
      <alignment horizontal="center" vertical="center"/>
    </xf>
    <xf numFmtId="0" fontId="0" fillId="0" borderId="0" xfId="0" applyProtection="1">
      <protection locked="0"/>
    </xf>
    <xf numFmtId="0" fontId="16" fillId="4" borderId="43" xfId="0" applyFont="1" applyFill="1" applyBorder="1" applyAlignment="1" applyProtection="1">
      <alignment vertical="center" wrapText="1"/>
    </xf>
    <xf numFmtId="3" fontId="22" fillId="4" borderId="39" xfId="0" applyNumberFormat="1" applyFont="1" applyFill="1" applyBorder="1" applyAlignment="1" applyProtection="1">
      <alignment horizontal="center" vertical="center"/>
    </xf>
    <xf numFmtId="0" fontId="43" fillId="2" borderId="32" xfId="1" applyFont="1" applyFill="1" applyBorder="1" applyAlignment="1" applyProtection="1">
      <alignment horizontal="center" vertical="center"/>
      <protection locked="0"/>
    </xf>
    <xf numFmtId="0" fontId="48" fillId="9" borderId="0" xfId="0" applyFont="1" applyFill="1" applyBorder="1" applyAlignment="1">
      <alignment horizontal="right" vertical="center"/>
    </xf>
    <xf numFmtId="0" fontId="48" fillId="9" borderId="0" xfId="0" applyFont="1" applyFill="1" applyBorder="1"/>
    <xf numFmtId="0" fontId="49" fillId="0" borderId="0" xfId="0" applyFont="1" applyFill="1" applyBorder="1"/>
    <xf numFmtId="0" fontId="51" fillId="0" borderId="0" xfId="0" applyFont="1" applyFill="1" applyBorder="1"/>
    <xf numFmtId="0" fontId="51" fillId="0" borderId="0" xfId="0" applyFont="1" applyFill="1" applyBorder="1" applyAlignment="1">
      <alignment horizontal="center" vertical="center"/>
    </xf>
    <xf numFmtId="2" fontId="52" fillId="4" borderId="0" xfId="0" applyNumberFormat="1" applyFont="1" applyFill="1" applyBorder="1" applyAlignment="1">
      <alignment horizontal="left"/>
    </xf>
    <xf numFmtId="0" fontId="22" fillId="4" borderId="0" xfId="0" applyFont="1" applyFill="1" applyBorder="1" applyAlignment="1">
      <alignment horizontal="center" vertical="center"/>
    </xf>
    <xf numFmtId="0" fontId="3" fillId="0" borderId="0" xfId="0" applyFont="1"/>
    <xf numFmtId="0" fontId="41" fillId="4" borderId="29" xfId="1" applyFont="1" applyFill="1" applyBorder="1" applyAlignment="1" applyProtection="1">
      <alignment horizontal="left" vertical="center"/>
    </xf>
    <xf numFmtId="0" fontId="22" fillId="4" borderId="154" xfId="1" applyFont="1" applyFill="1" applyBorder="1" applyAlignment="1" applyProtection="1">
      <alignment horizontal="center" vertical="center"/>
    </xf>
    <xf numFmtId="0" fontId="22" fillId="4" borderId="155" xfId="1" applyFont="1" applyFill="1" applyBorder="1" applyAlignment="1" applyProtection="1">
      <alignment horizontal="center" vertical="center" wrapText="1"/>
    </xf>
    <xf numFmtId="0" fontId="15" fillId="4" borderId="154" xfId="1" applyFont="1" applyFill="1" applyBorder="1" applyAlignment="1" applyProtection="1">
      <alignment horizontal="center" vertical="center"/>
    </xf>
    <xf numFmtId="0" fontId="15" fillId="4" borderId="154" xfId="1" applyFont="1" applyFill="1" applyBorder="1" applyAlignment="1" applyProtection="1">
      <alignment vertical="center"/>
    </xf>
    <xf numFmtId="3" fontId="15" fillId="4" borderId="6" xfId="3" applyNumberFormat="1" applyFont="1" applyFill="1" applyBorder="1" applyAlignment="1" applyProtection="1">
      <alignment horizontal="right" vertical="center"/>
    </xf>
    <xf numFmtId="3" fontId="55" fillId="4" borderId="41" xfId="0" applyNumberFormat="1" applyFont="1" applyFill="1" applyBorder="1" applyAlignment="1" applyProtection="1">
      <alignment horizontal="center" vertical="center" wrapText="1"/>
    </xf>
    <xf numFmtId="3" fontId="53" fillId="4" borderId="41" xfId="0" applyNumberFormat="1" applyFont="1" applyFill="1" applyBorder="1" applyAlignment="1" applyProtection="1">
      <alignment horizontal="center" vertical="center" wrapText="1"/>
    </xf>
    <xf numFmtId="0" fontId="22" fillId="4" borderId="0" xfId="0" applyFont="1" applyFill="1" applyBorder="1" applyAlignment="1" applyProtection="1">
      <alignment horizontal="center" vertical="center"/>
    </xf>
    <xf numFmtId="0" fontId="41" fillId="4" borderId="52" xfId="0" applyFont="1" applyFill="1" applyBorder="1" applyAlignment="1" applyProtection="1">
      <alignment horizontal="right" vertical="center"/>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43" fillId="6" borderId="81" xfId="4" applyFont="1" applyFill="1" applyBorder="1" applyAlignment="1" applyProtection="1">
      <alignment vertical="center"/>
    </xf>
    <xf numFmtId="0" fontId="43" fillId="6" borderId="93" xfId="4" applyFont="1" applyFill="1" applyBorder="1" applyAlignment="1" applyProtection="1">
      <alignment vertical="center"/>
    </xf>
    <xf numFmtId="0" fontId="8" fillId="0" borderId="0" xfId="0" applyFont="1" applyAlignment="1">
      <alignment horizontal="center"/>
    </xf>
    <xf numFmtId="0" fontId="2" fillId="0" borderId="0" xfId="0" applyFont="1" applyFill="1" applyAlignment="1">
      <alignment horizontal="left" vertical="center" wrapText="1"/>
    </xf>
    <xf numFmtId="0" fontId="8" fillId="0" borderId="0" xfId="0" applyFont="1" applyFill="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left" vertical="center"/>
    </xf>
    <xf numFmtId="0" fontId="8" fillId="0" borderId="0" xfId="0" applyFont="1" applyAlignment="1">
      <alignment horizontal="left" vertical="center" wrapText="1"/>
    </xf>
    <xf numFmtId="0" fontId="56" fillId="0" borderId="124" xfId="0" applyFont="1" applyBorder="1" applyAlignment="1">
      <alignment horizontal="left" vertical="center" wrapText="1"/>
    </xf>
    <xf numFmtId="0" fontId="56" fillId="0" borderId="63" xfId="0" applyFont="1" applyBorder="1" applyAlignment="1">
      <alignment horizontal="left" vertical="center" wrapText="1"/>
    </xf>
    <xf numFmtId="0" fontId="56" fillId="0" borderId="92" xfId="0" applyFont="1" applyBorder="1" applyAlignment="1">
      <alignment horizontal="left" vertical="center" wrapText="1"/>
    </xf>
    <xf numFmtId="0" fontId="56" fillId="0" borderId="70" xfId="0" applyFont="1" applyBorder="1" applyAlignment="1">
      <alignment horizontal="left" vertical="center" wrapText="1"/>
    </xf>
    <xf numFmtId="0" fontId="56" fillId="0" borderId="0" xfId="0" applyFont="1" applyBorder="1" applyAlignment="1">
      <alignment horizontal="left" vertical="center" wrapText="1"/>
    </xf>
    <xf numFmtId="0" fontId="56" fillId="0" borderId="81" xfId="0" applyFont="1" applyBorder="1" applyAlignment="1">
      <alignment horizontal="left" vertical="center" wrapText="1"/>
    </xf>
    <xf numFmtId="0" fontId="56" fillId="0" borderId="125" xfId="0" applyFont="1" applyBorder="1" applyAlignment="1">
      <alignment horizontal="left" vertical="center" wrapText="1"/>
    </xf>
    <xf numFmtId="0" fontId="56" fillId="0" borderId="61" xfId="0" applyFont="1" applyBorder="1" applyAlignment="1">
      <alignment horizontal="left" vertical="center" wrapText="1"/>
    </xf>
    <xf numFmtId="0" fontId="56" fillId="0" borderId="93" xfId="0" applyFont="1" applyBorder="1" applyAlignment="1">
      <alignment horizontal="left" vertical="center" wrapText="1"/>
    </xf>
    <xf numFmtId="0" fontId="3" fillId="0" borderId="124" xfId="0" applyFont="1" applyBorder="1" applyAlignment="1">
      <alignment horizontal="left" vertical="center" wrapText="1"/>
    </xf>
    <xf numFmtId="0" fontId="8" fillId="0" borderId="63" xfId="0" applyFont="1" applyBorder="1" applyAlignment="1">
      <alignment horizontal="left" vertical="center" wrapText="1"/>
    </xf>
    <xf numFmtId="0" fontId="8" fillId="0" borderId="92" xfId="0" applyFont="1" applyBorder="1" applyAlignment="1">
      <alignment horizontal="left" vertical="center" wrapText="1"/>
    </xf>
    <xf numFmtId="0" fontId="8" fillId="0" borderId="70" xfId="0" applyFont="1" applyBorder="1" applyAlignment="1">
      <alignment horizontal="left" vertical="center" wrapText="1"/>
    </xf>
    <xf numFmtId="0" fontId="8" fillId="0" borderId="0" xfId="0" applyFont="1" applyBorder="1" applyAlignment="1">
      <alignment horizontal="left" vertical="center" wrapText="1"/>
    </xf>
    <xf numFmtId="0" fontId="8" fillId="0" borderId="81" xfId="0" applyFont="1" applyBorder="1" applyAlignment="1">
      <alignment horizontal="left" vertical="center" wrapText="1"/>
    </xf>
    <xf numFmtId="0" fontId="8" fillId="0" borderId="125" xfId="0" applyFont="1" applyBorder="1" applyAlignment="1">
      <alignment horizontal="left" vertical="center" wrapText="1"/>
    </xf>
    <xf numFmtId="0" fontId="8" fillId="0" borderId="61" xfId="0" applyFont="1" applyBorder="1" applyAlignment="1">
      <alignment horizontal="left" vertical="center" wrapText="1"/>
    </xf>
    <xf numFmtId="0" fontId="8" fillId="0" borderId="93" xfId="0" applyFont="1" applyBorder="1" applyAlignment="1">
      <alignment horizontal="left" vertical="center" wrapText="1"/>
    </xf>
    <xf numFmtId="0" fontId="34" fillId="0" borderId="0" xfId="9" applyFont="1" applyAlignment="1">
      <alignment horizontal="left" vertical="center"/>
    </xf>
    <xf numFmtId="0" fontId="32" fillId="0" borderId="0" xfId="0" applyFont="1" applyAlignment="1">
      <alignment horizontal="left" vertical="center"/>
    </xf>
    <xf numFmtId="0" fontId="34" fillId="0" borderId="0" xfId="9" applyFont="1" applyAlignment="1">
      <alignment horizontal="left" vertical="center" wrapText="1"/>
    </xf>
    <xf numFmtId="0" fontId="32" fillId="0" borderId="0" xfId="0" applyFont="1" applyAlignment="1">
      <alignment horizontal="center"/>
    </xf>
    <xf numFmtId="0" fontId="3" fillId="0" borderId="124" xfId="0" applyFont="1" applyBorder="1" applyAlignment="1">
      <alignment horizontal="left" vertical="center"/>
    </xf>
    <xf numFmtId="0" fontId="8" fillId="0" borderId="63" xfId="0" applyFont="1" applyBorder="1" applyAlignment="1">
      <alignment horizontal="left" vertical="center"/>
    </xf>
    <xf numFmtId="0" fontId="8" fillId="0" borderId="70" xfId="0" applyFont="1" applyBorder="1" applyAlignment="1">
      <alignment horizontal="left" vertical="center"/>
    </xf>
    <xf numFmtId="0" fontId="8" fillId="0" borderId="0" xfId="0" applyFont="1" applyBorder="1" applyAlignment="1">
      <alignment horizontal="left" vertical="center"/>
    </xf>
    <xf numFmtId="0" fontId="8" fillId="0" borderId="125" xfId="0" applyFont="1" applyBorder="1" applyAlignment="1">
      <alignment horizontal="left" vertical="center"/>
    </xf>
    <xf numFmtId="0" fontId="8" fillId="0" borderId="61" xfId="0" applyFont="1" applyBorder="1" applyAlignment="1">
      <alignment horizontal="left" vertical="center"/>
    </xf>
    <xf numFmtId="0" fontId="8" fillId="0" borderId="92" xfId="0" applyFont="1" applyBorder="1" applyAlignment="1">
      <alignment horizontal="left" vertical="center"/>
    </xf>
    <xf numFmtId="0" fontId="8" fillId="0" borderId="93" xfId="0" applyFont="1" applyBorder="1" applyAlignment="1">
      <alignment horizontal="left" vertical="center"/>
    </xf>
    <xf numFmtId="0" fontId="3" fillId="0" borderId="124" xfId="0" applyFont="1" applyBorder="1" applyAlignment="1">
      <alignment horizontal="left" vertical="top" wrapText="1"/>
    </xf>
    <xf numFmtId="0" fontId="8" fillId="0" borderId="63" xfId="0" applyFont="1" applyBorder="1" applyAlignment="1">
      <alignment horizontal="left" vertical="top" wrapText="1"/>
    </xf>
    <xf numFmtId="0" fontId="8" fillId="0" borderId="92" xfId="0" applyFont="1" applyBorder="1" applyAlignment="1">
      <alignment horizontal="left" vertical="top" wrapText="1"/>
    </xf>
    <xf numFmtId="0" fontId="8" fillId="0" borderId="125" xfId="0" applyFont="1" applyBorder="1" applyAlignment="1">
      <alignment horizontal="left" vertical="top" wrapText="1"/>
    </xf>
    <xf numFmtId="0" fontId="8" fillId="0" borderId="61" xfId="0" applyFont="1" applyBorder="1" applyAlignment="1">
      <alignment horizontal="left" vertical="top" wrapText="1"/>
    </xf>
    <xf numFmtId="0" fontId="8" fillId="0" borderId="93" xfId="0" applyFont="1" applyBorder="1" applyAlignment="1">
      <alignment horizontal="left" vertical="top" wrapText="1"/>
    </xf>
    <xf numFmtId="0" fontId="37" fillId="0" borderId="124" xfId="0" applyFont="1" applyBorder="1" applyAlignment="1">
      <alignment horizontal="left" vertical="center" wrapText="1"/>
    </xf>
    <xf numFmtId="0" fontId="37" fillId="0" borderId="63" xfId="0" applyFont="1" applyBorder="1" applyAlignment="1">
      <alignment horizontal="left" vertical="center" wrapText="1"/>
    </xf>
    <xf numFmtId="0" fontId="37" fillId="0" borderId="92" xfId="0" applyFont="1" applyBorder="1" applyAlignment="1">
      <alignment horizontal="left" vertical="center" wrapText="1"/>
    </xf>
    <xf numFmtId="0" fontId="37" fillId="0" borderId="125" xfId="0" applyFont="1" applyBorder="1" applyAlignment="1">
      <alignment horizontal="left" vertical="center" wrapText="1"/>
    </xf>
    <xf numFmtId="0" fontId="37" fillId="0" borderId="61" xfId="0" applyFont="1" applyBorder="1" applyAlignment="1">
      <alignment horizontal="left" vertical="center" wrapText="1"/>
    </xf>
    <xf numFmtId="0" fontId="37" fillId="0" borderId="93" xfId="0" applyFont="1" applyBorder="1" applyAlignment="1">
      <alignment horizontal="left" vertical="center" wrapText="1"/>
    </xf>
    <xf numFmtId="0" fontId="4" fillId="0" borderId="63" xfId="0" applyFont="1" applyBorder="1" applyAlignment="1">
      <alignment horizontal="left" vertical="center" wrapText="1"/>
    </xf>
    <xf numFmtId="0" fontId="4" fillId="0" borderId="92" xfId="0" applyFont="1" applyBorder="1" applyAlignment="1">
      <alignment horizontal="left" vertical="center" wrapText="1"/>
    </xf>
    <xf numFmtId="0" fontId="4" fillId="0" borderId="70" xfId="0" applyFont="1" applyBorder="1" applyAlignment="1">
      <alignment horizontal="left" vertical="center" wrapText="1"/>
    </xf>
    <xf numFmtId="0" fontId="4" fillId="0" borderId="0" xfId="0" applyFont="1" applyBorder="1" applyAlignment="1">
      <alignment horizontal="left" vertical="center" wrapText="1"/>
    </xf>
    <xf numFmtId="0" fontId="4" fillId="0" borderId="81" xfId="0" applyFont="1" applyBorder="1" applyAlignment="1">
      <alignment horizontal="left" vertical="center" wrapText="1"/>
    </xf>
    <xf numFmtId="0" fontId="4" fillId="0" borderId="125" xfId="0" applyFont="1" applyBorder="1" applyAlignment="1">
      <alignment horizontal="left" vertical="center" wrapText="1"/>
    </xf>
    <xf numFmtId="0" fontId="4" fillId="0" borderId="61" xfId="0" applyFont="1" applyBorder="1" applyAlignment="1">
      <alignment horizontal="left" vertical="center" wrapText="1"/>
    </xf>
    <xf numFmtId="0" fontId="4" fillId="0" borderId="93" xfId="0" applyFont="1" applyBorder="1" applyAlignment="1">
      <alignment horizontal="left" vertical="center" wrapText="1"/>
    </xf>
    <xf numFmtId="0" fontId="6" fillId="0" borderId="63" xfId="0" applyFont="1" applyBorder="1" applyAlignment="1">
      <alignment horizontal="left" vertical="center" wrapText="1"/>
    </xf>
    <xf numFmtId="0" fontId="6" fillId="0" borderId="92" xfId="0" applyFont="1" applyBorder="1" applyAlignment="1">
      <alignment horizontal="left" vertical="center" wrapText="1"/>
    </xf>
    <xf numFmtId="0" fontId="6" fillId="0" borderId="70" xfId="0" applyFont="1" applyBorder="1" applyAlignment="1">
      <alignment horizontal="left" vertical="center" wrapText="1"/>
    </xf>
    <xf numFmtId="0" fontId="6" fillId="0" borderId="0" xfId="0" applyFont="1" applyBorder="1" applyAlignment="1">
      <alignment horizontal="left" vertical="center" wrapText="1"/>
    </xf>
    <xf numFmtId="0" fontId="6" fillId="0" borderId="81" xfId="0" applyFont="1" applyBorder="1" applyAlignment="1">
      <alignment horizontal="left" vertical="center" wrapText="1"/>
    </xf>
    <xf numFmtId="0" fontId="6" fillId="0" borderId="125" xfId="0" applyFont="1" applyBorder="1" applyAlignment="1">
      <alignment horizontal="left" vertical="center" wrapText="1"/>
    </xf>
    <xf numFmtId="0" fontId="6" fillId="0" borderId="61" xfId="0" applyFont="1" applyBorder="1" applyAlignment="1">
      <alignment horizontal="left" vertical="center" wrapText="1"/>
    </xf>
    <xf numFmtId="0" fontId="6" fillId="0" borderId="93" xfId="0" applyFont="1" applyBorder="1" applyAlignment="1">
      <alignment horizontal="left" vertical="center" wrapText="1"/>
    </xf>
    <xf numFmtId="0" fontId="8" fillId="0" borderId="0" xfId="0" applyFont="1" applyAlignment="1">
      <alignment horizontal="center"/>
    </xf>
    <xf numFmtId="0" fontId="2" fillId="0" borderId="124" xfId="0" applyFont="1" applyBorder="1" applyAlignment="1">
      <alignment horizontal="left" vertical="center" wrapText="1"/>
    </xf>
    <xf numFmtId="0" fontId="3" fillId="0" borderId="63" xfId="0" applyFont="1" applyBorder="1" applyAlignment="1">
      <alignment horizontal="left" vertical="center" wrapText="1"/>
    </xf>
    <xf numFmtId="0" fontId="3" fillId="0" borderId="92" xfId="0" applyFont="1" applyBorder="1" applyAlignment="1">
      <alignment horizontal="left" vertical="center" wrapText="1"/>
    </xf>
    <xf numFmtId="0" fontId="3" fillId="0" borderId="70" xfId="0" applyFont="1" applyBorder="1" applyAlignment="1">
      <alignment horizontal="left" vertical="center" wrapText="1"/>
    </xf>
    <xf numFmtId="0" fontId="3" fillId="0" borderId="0" xfId="0" applyFont="1" applyBorder="1" applyAlignment="1">
      <alignment horizontal="left" vertical="center" wrapText="1"/>
    </xf>
    <xf numFmtId="0" fontId="3" fillId="0" borderId="81" xfId="0" applyFont="1" applyBorder="1" applyAlignment="1">
      <alignment horizontal="left" vertical="center" wrapText="1"/>
    </xf>
    <xf numFmtId="0" fontId="7" fillId="0" borderId="63" xfId="0" applyFont="1" applyBorder="1" applyAlignment="1">
      <alignment horizontal="left" vertical="center" wrapText="1"/>
    </xf>
    <xf numFmtId="0" fontId="7" fillId="0" borderId="92" xfId="0" applyFont="1" applyBorder="1" applyAlignment="1">
      <alignment horizontal="left" vertical="center" wrapText="1"/>
    </xf>
    <xf numFmtId="0" fontId="7" fillId="0" borderId="125" xfId="0" applyFont="1" applyBorder="1" applyAlignment="1">
      <alignment horizontal="left" vertical="center" wrapText="1"/>
    </xf>
    <xf numFmtId="0" fontId="7" fillId="0" borderId="61" xfId="0" applyFont="1" applyBorder="1" applyAlignment="1">
      <alignment horizontal="left" vertical="center" wrapText="1"/>
    </xf>
    <xf numFmtId="0" fontId="7" fillId="0" borderId="93" xfId="0" applyFont="1" applyBorder="1" applyAlignment="1">
      <alignment horizontal="left" vertical="center" wrapText="1"/>
    </xf>
    <xf numFmtId="0" fontId="8" fillId="0" borderId="81" xfId="0" applyFont="1" applyBorder="1" applyAlignment="1">
      <alignment horizontal="left" vertical="center"/>
    </xf>
    <xf numFmtId="0" fontId="35" fillId="7" borderId="0" xfId="0" applyFont="1" applyFill="1" applyAlignment="1">
      <alignment horizontal="center"/>
    </xf>
    <xf numFmtId="0" fontId="33" fillId="0" borderId="0" xfId="0" applyFont="1" applyAlignment="1">
      <alignment horizontal="center"/>
    </xf>
    <xf numFmtId="0" fontId="23" fillId="0" borderId="0" xfId="0" applyFont="1" applyBorder="1" applyAlignment="1">
      <alignment horizontal="center" vertical="center"/>
    </xf>
    <xf numFmtId="14" fontId="15" fillId="2" borderId="19" xfId="1" applyNumberFormat="1" applyFont="1" applyFill="1" applyBorder="1" applyAlignment="1" applyProtection="1">
      <alignment horizontal="center" vertical="center"/>
      <protection locked="0"/>
    </xf>
    <xf numFmtId="14" fontId="15" fillId="2" borderId="3" xfId="0" applyNumberFormat="1" applyFont="1" applyFill="1" applyBorder="1" applyAlignment="1" applyProtection="1">
      <alignment horizontal="center" vertical="center"/>
      <protection locked="0"/>
    </xf>
    <xf numFmtId="14" fontId="15" fillId="2" borderId="28" xfId="0" applyNumberFormat="1" applyFont="1" applyFill="1" applyBorder="1" applyAlignment="1" applyProtection="1">
      <alignment horizontal="center" vertical="center"/>
      <protection locked="0"/>
    </xf>
    <xf numFmtId="0" fontId="15" fillId="2" borderId="19" xfId="1" applyFont="1" applyFill="1" applyBorder="1" applyAlignment="1" applyProtection="1">
      <alignment vertical="center"/>
      <protection locked="0"/>
    </xf>
    <xf numFmtId="0" fontId="15" fillId="2" borderId="3" xfId="1" applyFont="1" applyFill="1" applyBorder="1" applyAlignment="1" applyProtection="1">
      <alignment vertical="center"/>
      <protection locked="0"/>
    </xf>
    <xf numFmtId="0" fontId="15" fillId="2" borderId="4" xfId="1" applyFont="1" applyFill="1" applyBorder="1" applyAlignment="1" applyProtection="1">
      <alignment vertical="center"/>
      <protection locked="0"/>
    </xf>
    <xf numFmtId="0" fontId="22" fillId="0" borderId="23" xfId="1" quotePrefix="1" applyFont="1" applyBorder="1" applyAlignment="1" applyProtection="1">
      <alignment horizontal="left" vertical="center"/>
    </xf>
    <xf numFmtId="0" fontId="21" fillId="5" borderId="7" xfId="1" quotePrefix="1" applyFont="1" applyFill="1" applyBorder="1" applyAlignment="1" applyProtection="1">
      <alignment horizontal="center" vertical="center"/>
    </xf>
    <xf numFmtId="0" fontId="21" fillId="5" borderId="8" xfId="1" quotePrefix="1" applyFont="1" applyFill="1" applyBorder="1" applyAlignment="1" applyProtection="1">
      <alignment horizontal="center" vertical="center"/>
    </xf>
    <xf numFmtId="0" fontId="21" fillId="5" borderId="9" xfId="1" quotePrefix="1" applyFont="1" applyFill="1" applyBorder="1" applyAlignment="1" applyProtection="1">
      <alignment horizontal="center" vertical="center"/>
    </xf>
    <xf numFmtId="0" fontId="21" fillId="3" borderId="24" xfId="1" applyFont="1" applyFill="1" applyBorder="1" applyAlignment="1" applyProtection="1">
      <alignment horizontal="center" vertical="center"/>
    </xf>
    <xf numFmtId="0" fontId="21" fillId="3" borderId="25" xfId="1" applyFont="1" applyFill="1" applyBorder="1" applyAlignment="1" applyProtection="1">
      <alignment horizontal="center" vertical="center"/>
    </xf>
    <xf numFmtId="0" fontId="21" fillId="3" borderId="26" xfId="1" applyFont="1" applyFill="1" applyBorder="1" applyAlignment="1" applyProtection="1">
      <alignment horizontal="center" vertical="center"/>
    </xf>
    <xf numFmtId="0" fontId="21" fillId="3" borderId="27" xfId="1" applyFont="1" applyFill="1" applyBorder="1" applyAlignment="1" applyProtection="1">
      <alignment horizontal="center" vertical="center"/>
    </xf>
    <xf numFmtId="0" fontId="21" fillId="3" borderId="2" xfId="1" applyFont="1" applyFill="1" applyBorder="1" applyAlignment="1" applyProtection="1">
      <alignment horizontal="center" vertical="center"/>
    </xf>
    <xf numFmtId="0" fontId="21" fillId="3" borderId="20" xfId="1" applyFont="1" applyFill="1" applyBorder="1" applyAlignment="1" applyProtection="1">
      <alignment horizontal="center" vertical="center"/>
    </xf>
    <xf numFmtId="0" fontId="15" fillId="2" borderId="3" xfId="0" applyFont="1" applyFill="1" applyBorder="1" applyAlignment="1" applyProtection="1">
      <alignment vertical="center"/>
      <protection locked="0"/>
    </xf>
    <xf numFmtId="0" fontId="15" fillId="2" borderId="4" xfId="0" applyFont="1" applyFill="1" applyBorder="1" applyAlignment="1" applyProtection="1">
      <alignment vertical="center"/>
      <protection locked="0"/>
    </xf>
    <xf numFmtId="0" fontId="22" fillId="2" borderId="74" xfId="1" applyFont="1" applyFill="1" applyBorder="1" applyAlignment="1" applyProtection="1">
      <alignment horizontal="center" vertical="center"/>
      <protection locked="0"/>
    </xf>
    <xf numFmtId="0" fontId="22" fillId="2" borderId="75" xfId="1" applyFont="1" applyFill="1" applyBorder="1" applyAlignment="1" applyProtection="1">
      <alignment horizontal="center" vertical="center"/>
      <protection locked="0"/>
    </xf>
    <xf numFmtId="0" fontId="22" fillId="2" borderId="76" xfId="1" applyFont="1" applyFill="1" applyBorder="1" applyAlignment="1" applyProtection="1">
      <alignment horizontal="center" vertical="center"/>
      <protection locked="0"/>
    </xf>
    <xf numFmtId="0" fontId="15" fillId="2" borderId="19" xfId="1" applyFont="1" applyFill="1" applyBorder="1" applyAlignment="1" applyProtection="1">
      <alignment horizontal="center" vertical="center"/>
      <protection locked="0"/>
    </xf>
    <xf numFmtId="0" fontId="15" fillId="2" borderId="3" xfId="1" applyFont="1" applyFill="1" applyBorder="1" applyAlignment="1" applyProtection="1">
      <alignment horizontal="center" vertical="center"/>
      <protection locked="0"/>
    </xf>
    <xf numFmtId="0" fontId="15" fillId="2" borderId="4" xfId="1" applyFont="1" applyFill="1" applyBorder="1" applyAlignment="1" applyProtection="1">
      <alignment horizontal="center" vertical="center"/>
      <protection locked="0"/>
    </xf>
    <xf numFmtId="14" fontId="22" fillId="2" borderId="19" xfId="1" applyNumberFormat="1" applyFont="1" applyFill="1" applyBorder="1" applyAlignment="1" applyProtection="1">
      <alignment horizontal="center" vertical="center"/>
      <protection locked="0"/>
    </xf>
    <xf numFmtId="14" fontId="22" fillId="2" borderId="3" xfId="0" applyNumberFormat="1" applyFont="1" applyFill="1" applyBorder="1" applyAlignment="1" applyProtection="1">
      <alignment horizontal="center" vertical="center"/>
      <protection locked="0"/>
    </xf>
    <xf numFmtId="14" fontId="22" fillId="2" borderId="28" xfId="0" applyNumberFormat="1" applyFont="1" applyFill="1" applyBorder="1" applyAlignment="1" applyProtection="1">
      <alignment horizontal="center" vertical="center"/>
      <protection locked="0"/>
    </xf>
    <xf numFmtId="0" fontId="22" fillId="4" borderId="0" xfId="4" applyFont="1" applyFill="1" applyBorder="1" applyAlignment="1" applyProtection="1">
      <alignment horizontal="right" vertical="center"/>
    </xf>
    <xf numFmtId="0" fontId="22" fillId="4" borderId="56" xfId="4" applyFont="1" applyFill="1" applyBorder="1" applyAlignment="1" applyProtection="1">
      <alignment horizontal="center" vertical="center" wrapText="1"/>
    </xf>
    <xf numFmtId="0" fontId="22" fillId="4" borderId="46" xfId="4" applyFont="1" applyFill="1" applyBorder="1" applyAlignment="1" applyProtection="1">
      <alignment horizontal="center" vertical="center" wrapText="1"/>
    </xf>
    <xf numFmtId="0" fontId="22" fillId="4" borderId="41" xfId="4" applyFont="1" applyFill="1" applyBorder="1" applyAlignment="1" applyProtection="1">
      <alignment horizontal="center" vertical="center" wrapText="1"/>
    </xf>
    <xf numFmtId="0" fontId="22" fillId="4" borderId="39" xfId="4" applyFont="1" applyFill="1" applyBorder="1" applyAlignment="1" applyProtection="1">
      <alignment horizontal="center" vertical="center" wrapText="1"/>
    </xf>
    <xf numFmtId="0" fontId="21" fillId="5" borderId="24" xfId="4" applyFont="1" applyFill="1" applyBorder="1" applyAlignment="1" applyProtection="1">
      <alignment horizontal="center" vertical="center"/>
    </xf>
    <xf numFmtId="0" fontId="21" fillId="5" borderId="25" xfId="4" applyFont="1" applyFill="1" applyBorder="1" applyAlignment="1" applyProtection="1">
      <alignment horizontal="center" vertical="center"/>
    </xf>
    <xf numFmtId="0" fontId="21" fillId="5" borderId="26" xfId="4" applyFont="1" applyFill="1" applyBorder="1" applyAlignment="1" applyProtection="1">
      <alignment horizontal="center" vertical="center"/>
    </xf>
    <xf numFmtId="0" fontId="15" fillId="4" borderId="101" xfId="3" applyFont="1" applyFill="1" applyBorder="1" applyAlignment="1" applyProtection="1">
      <alignment horizontal="center" vertical="center"/>
    </xf>
    <xf numFmtId="0" fontId="15" fillId="4" borderId="102" xfId="3" applyFont="1" applyFill="1" applyBorder="1" applyAlignment="1" applyProtection="1">
      <alignment horizontal="center" vertical="center"/>
    </xf>
    <xf numFmtId="0" fontId="22" fillId="4" borderId="54" xfId="4" applyFont="1" applyFill="1" applyBorder="1" applyAlignment="1" applyProtection="1">
      <alignment horizontal="center" vertical="center" wrapText="1"/>
    </xf>
    <xf numFmtId="0" fontId="22" fillId="4" borderId="29" xfId="4" applyFont="1" applyFill="1" applyBorder="1" applyAlignment="1" applyProtection="1">
      <alignment horizontal="center" vertical="center" wrapText="1"/>
    </xf>
    <xf numFmtId="0" fontId="22" fillId="4" borderId="27" xfId="4" applyFont="1" applyFill="1" applyBorder="1" applyAlignment="1" applyProtection="1">
      <alignment horizontal="center" vertical="center" wrapText="1"/>
    </xf>
    <xf numFmtId="0" fontId="22" fillId="4" borderId="41" xfId="4" applyFont="1" applyFill="1" applyBorder="1" applyAlignment="1" applyProtection="1">
      <alignment horizontal="center" vertical="center"/>
    </xf>
    <xf numFmtId="0" fontId="22" fillId="4" borderId="39" xfId="4" applyFont="1" applyFill="1" applyBorder="1" applyAlignment="1" applyProtection="1">
      <alignment horizontal="center" vertical="center"/>
    </xf>
    <xf numFmtId="0" fontId="15" fillId="4" borderId="41" xfId="4" applyFont="1" applyFill="1" applyBorder="1" applyAlignment="1" applyProtection="1">
      <alignment horizontal="center" vertical="center" wrapText="1"/>
    </xf>
    <xf numFmtId="0" fontId="15" fillId="4" borderId="39" xfId="4" applyFont="1" applyFill="1" applyBorder="1" applyAlignment="1" applyProtection="1">
      <alignment horizontal="center" vertical="center" wrapText="1"/>
    </xf>
    <xf numFmtId="0" fontId="57" fillId="2" borderId="70" xfId="4" applyFont="1" applyFill="1" applyBorder="1" applyAlignment="1" applyProtection="1">
      <alignment horizontal="center" vertical="center"/>
      <protection locked="0"/>
    </xf>
    <xf numFmtId="0" fontId="57" fillId="2" borderId="0" xfId="4" applyFont="1" applyFill="1" applyBorder="1" applyAlignment="1" applyProtection="1">
      <alignment horizontal="center" vertical="center"/>
      <protection locked="0"/>
    </xf>
    <xf numFmtId="0" fontId="57" fillId="2" borderId="6" xfId="4" applyFont="1" applyFill="1" applyBorder="1" applyAlignment="1" applyProtection="1">
      <alignment horizontal="center" vertical="center"/>
      <protection locked="0"/>
    </xf>
    <xf numFmtId="0" fontId="22" fillId="6" borderId="124" xfId="4" applyFont="1" applyFill="1" applyBorder="1" applyAlignment="1" applyProtection="1">
      <alignment horizontal="center" vertical="center"/>
    </xf>
    <xf numFmtId="0" fontId="22" fillId="6" borderId="63" xfId="4" applyFont="1" applyFill="1" applyBorder="1" applyAlignment="1" applyProtection="1">
      <alignment horizontal="center" vertical="center"/>
    </xf>
    <xf numFmtId="0" fontId="22" fillId="6" borderId="92" xfId="4" applyFont="1" applyFill="1" applyBorder="1" applyAlignment="1" applyProtection="1">
      <alignment horizontal="center" vertical="center"/>
    </xf>
    <xf numFmtId="0" fontId="22" fillId="6" borderId="125" xfId="4" applyFont="1" applyFill="1" applyBorder="1" applyAlignment="1" applyProtection="1">
      <alignment horizontal="center" vertical="center"/>
    </xf>
    <xf numFmtId="0" fontId="22" fillId="6" borderId="61" xfId="4" applyFont="1" applyFill="1" applyBorder="1" applyAlignment="1" applyProtection="1">
      <alignment horizontal="center" vertical="center"/>
    </xf>
    <xf numFmtId="0" fontId="22" fillId="6" borderId="151" xfId="4" applyFont="1" applyFill="1" applyBorder="1" applyAlignment="1" applyProtection="1">
      <alignment horizontal="center" vertical="center"/>
    </xf>
    <xf numFmtId="0" fontId="42" fillId="6" borderId="70" xfId="4" applyFont="1" applyFill="1" applyBorder="1" applyAlignment="1" applyProtection="1">
      <alignment horizontal="center" vertical="center" wrapText="1"/>
    </xf>
    <xf numFmtId="0" fontId="42" fillId="6" borderId="0" xfId="4" applyFont="1" applyFill="1" applyBorder="1" applyAlignment="1" applyProtection="1">
      <alignment horizontal="center" vertical="center" wrapText="1"/>
    </xf>
    <xf numFmtId="0" fontId="42" fillId="6" borderId="81" xfId="4" applyFont="1" applyFill="1" applyBorder="1" applyAlignment="1" applyProtection="1">
      <alignment horizontal="center" vertical="center" wrapText="1"/>
    </xf>
    <xf numFmtId="0" fontId="22" fillId="4" borderId="148" xfId="0" applyFont="1" applyFill="1" applyBorder="1" applyAlignment="1" applyProtection="1">
      <alignment horizontal="right"/>
    </xf>
    <xf numFmtId="0" fontId="22" fillId="4" borderId="149" xfId="0" applyFont="1" applyFill="1" applyBorder="1" applyAlignment="1" applyProtection="1">
      <alignment horizontal="right"/>
    </xf>
    <xf numFmtId="0" fontId="22" fillId="4" borderId="150" xfId="0" applyFont="1" applyFill="1" applyBorder="1" applyAlignment="1" applyProtection="1">
      <alignment horizontal="right"/>
    </xf>
    <xf numFmtId="0" fontId="21" fillId="5" borderId="24" xfId="5" applyFont="1" applyFill="1" applyBorder="1" applyAlignment="1" applyProtection="1">
      <alignment horizontal="center" vertical="center"/>
    </xf>
    <xf numFmtId="0" fontId="21" fillId="5" borderId="25" xfId="5" applyFont="1" applyFill="1" applyBorder="1" applyAlignment="1" applyProtection="1">
      <alignment horizontal="center" vertical="center"/>
    </xf>
    <xf numFmtId="0" fontId="21" fillId="5" borderId="26" xfId="5" applyFont="1" applyFill="1" applyBorder="1" applyAlignment="1" applyProtection="1">
      <alignment horizontal="center" vertical="center"/>
    </xf>
    <xf numFmtId="0" fontId="21" fillId="3" borderId="136" xfId="0" applyFont="1" applyFill="1" applyBorder="1" applyAlignment="1" applyProtection="1">
      <alignment horizontal="center"/>
    </xf>
    <xf numFmtId="0" fontId="21" fillId="3" borderId="137" xfId="0" applyFont="1" applyFill="1" applyBorder="1" applyAlignment="1" applyProtection="1">
      <alignment horizontal="center"/>
    </xf>
    <xf numFmtId="0" fontId="21" fillId="3" borderId="103" xfId="0" applyFont="1" applyFill="1" applyBorder="1" applyAlignment="1" applyProtection="1">
      <alignment horizontal="center"/>
    </xf>
    <xf numFmtId="0" fontId="21" fillId="3" borderId="105" xfId="0" applyFont="1" applyFill="1" applyBorder="1" applyAlignment="1" applyProtection="1">
      <alignment horizontal="center"/>
    </xf>
    <xf numFmtId="2" fontId="15" fillId="4" borderId="47" xfId="0" applyNumberFormat="1" applyFont="1" applyFill="1" applyBorder="1" applyAlignment="1">
      <alignment horizontal="center"/>
    </xf>
    <xf numFmtId="2" fontId="15" fillId="4" borderId="134" xfId="0" applyNumberFormat="1" applyFont="1" applyFill="1" applyBorder="1" applyAlignment="1">
      <alignment horizontal="center"/>
    </xf>
    <xf numFmtId="0" fontId="15" fillId="4" borderId="19" xfId="3" applyFont="1" applyFill="1" applyBorder="1" applyAlignment="1" applyProtection="1">
      <alignment horizontal="center" vertical="center"/>
    </xf>
    <xf numFmtId="0" fontId="15" fillId="4" borderId="28" xfId="3" applyFont="1" applyFill="1" applyBorder="1" applyAlignment="1" applyProtection="1">
      <alignment horizontal="center" vertical="center"/>
    </xf>
    <xf numFmtId="0" fontId="21" fillId="3" borderId="136" xfId="0" applyFont="1" applyFill="1" applyBorder="1" applyAlignment="1" applyProtection="1">
      <alignment horizontal="center" vertical="center"/>
    </xf>
    <xf numFmtId="0" fontId="21" fillId="3" borderId="103" xfId="0" applyFont="1" applyFill="1" applyBorder="1" applyAlignment="1" applyProtection="1">
      <alignment horizontal="center" vertical="center"/>
    </xf>
    <xf numFmtId="0" fontId="21" fillId="3" borderId="137" xfId="0" applyFont="1" applyFill="1" applyBorder="1" applyAlignment="1" applyProtection="1">
      <alignment horizontal="center" vertical="center"/>
    </xf>
    <xf numFmtId="0" fontId="21" fillId="3" borderId="104" xfId="0" applyFont="1" applyFill="1" applyBorder="1" applyAlignment="1" applyProtection="1">
      <alignment horizontal="center" vertical="center"/>
    </xf>
    <xf numFmtId="0" fontId="21" fillId="3" borderId="105" xfId="0" applyFont="1" applyFill="1" applyBorder="1" applyAlignment="1" applyProtection="1">
      <alignment horizontal="center" vertical="center"/>
    </xf>
    <xf numFmtId="0" fontId="22" fillId="6" borderId="0" xfId="4" applyFont="1" applyFill="1" applyBorder="1" applyAlignment="1" applyProtection="1">
      <alignment horizontal="center" vertical="center"/>
    </xf>
    <xf numFmtId="0" fontId="12" fillId="2" borderId="0" xfId="4" applyFont="1" applyFill="1" applyBorder="1" applyAlignment="1" applyProtection="1">
      <alignment horizontal="center" vertical="center"/>
      <protection locked="0"/>
    </xf>
    <xf numFmtId="0" fontId="15" fillId="4" borderId="4" xfId="0" applyFont="1" applyFill="1" applyBorder="1" applyAlignment="1">
      <alignment horizontal="center" vertical="center"/>
    </xf>
    <xf numFmtId="0" fontId="12" fillId="4" borderId="0" xfId="3" applyFont="1" applyFill="1" applyBorder="1" applyAlignment="1" applyProtection="1">
      <alignment horizontal="center" vertical="center"/>
    </xf>
    <xf numFmtId="0" fontId="12" fillId="4" borderId="6" xfId="3" applyFont="1" applyFill="1" applyBorder="1" applyAlignment="1" applyProtection="1">
      <alignment horizontal="center" vertical="center"/>
    </xf>
    <xf numFmtId="0" fontId="23" fillId="0" borderId="61" xfId="0" applyFont="1" applyBorder="1" applyAlignment="1">
      <alignment horizontal="center" vertical="center"/>
    </xf>
    <xf numFmtId="0" fontId="21" fillId="5" borderId="62" xfId="3" quotePrefix="1" applyFont="1" applyFill="1" applyBorder="1" applyAlignment="1" applyProtection="1">
      <alignment horizontal="center" vertical="center"/>
    </xf>
    <xf numFmtId="0" fontId="21" fillId="5" borderId="63" xfId="3" quotePrefix="1" applyFont="1" applyFill="1" applyBorder="1" applyAlignment="1" applyProtection="1">
      <alignment horizontal="center" vertical="center"/>
    </xf>
    <xf numFmtId="0" fontId="21" fillId="5" borderId="64" xfId="3" quotePrefix="1" applyFont="1" applyFill="1" applyBorder="1" applyAlignment="1" applyProtection="1">
      <alignment horizontal="center" vertical="center"/>
    </xf>
    <xf numFmtId="0" fontId="37" fillId="4" borderId="78" xfId="0" applyFont="1" applyFill="1" applyBorder="1" applyAlignment="1">
      <alignment horizontal="center" vertical="center" wrapText="1"/>
    </xf>
    <xf numFmtId="0" fontId="37" fillId="4" borderId="80" xfId="0" applyFont="1" applyFill="1" applyBorder="1" applyAlignment="1">
      <alignment horizontal="center" vertical="center" wrapText="1"/>
    </xf>
    <xf numFmtId="0" fontId="37" fillId="4" borderId="79" xfId="0" applyFont="1" applyFill="1" applyBorder="1" applyAlignment="1">
      <alignment horizontal="center" vertical="center" wrapText="1"/>
    </xf>
    <xf numFmtId="0" fontId="15" fillId="4" borderId="43" xfId="0" applyFont="1" applyFill="1" applyBorder="1" applyAlignment="1" applyProtection="1">
      <alignment horizontal="center" vertical="center" wrapText="1"/>
    </xf>
    <xf numFmtId="0" fontId="15" fillId="4" borderId="39"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5" fillId="4" borderId="6" xfId="0" applyFont="1" applyFill="1" applyBorder="1" applyAlignment="1" applyProtection="1">
      <alignment horizontal="center" vertical="center" wrapText="1"/>
    </xf>
    <xf numFmtId="0" fontId="42" fillId="4" borderId="80" xfId="0" applyFont="1" applyFill="1" applyBorder="1" applyAlignment="1" applyProtection="1">
      <alignment horizontal="center" vertical="center" wrapText="1"/>
    </xf>
    <xf numFmtId="0" fontId="22" fillId="4" borderId="0"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5" fillId="4" borderId="3" xfId="3" applyFont="1" applyFill="1" applyBorder="1" applyAlignment="1" applyProtection="1">
      <alignment horizontal="center" vertical="center"/>
    </xf>
    <xf numFmtId="0" fontId="15" fillId="4" borderId="4" xfId="3" applyFont="1" applyFill="1" applyBorder="1" applyAlignment="1" applyProtection="1">
      <alignment horizontal="center" vertical="center"/>
    </xf>
    <xf numFmtId="0" fontId="46" fillId="4" borderId="136" xfId="0" applyFont="1" applyFill="1" applyBorder="1" applyAlignment="1" applyProtection="1">
      <alignment horizontal="center" vertical="center"/>
    </xf>
    <xf numFmtId="0" fontId="46" fillId="4" borderId="103" xfId="0" applyFont="1" applyFill="1" applyBorder="1" applyAlignment="1" applyProtection="1">
      <alignment horizontal="center" vertical="center"/>
    </xf>
    <xf numFmtId="0" fontId="46" fillId="4" borderId="137" xfId="0" applyFont="1" applyFill="1" applyBorder="1" applyAlignment="1" applyProtection="1">
      <alignment horizontal="center" vertical="center"/>
    </xf>
    <xf numFmtId="0" fontId="18" fillId="4" borderId="141" xfId="0" applyFont="1" applyFill="1" applyBorder="1" applyAlignment="1" applyProtection="1">
      <alignment horizontal="center" vertical="center" wrapText="1"/>
      <protection locked="0"/>
    </xf>
    <xf numFmtId="0" fontId="18" fillId="4" borderId="53" xfId="0" applyFont="1" applyFill="1" applyBorder="1" applyAlignment="1" applyProtection="1">
      <alignment horizontal="center" vertical="center" wrapText="1"/>
      <protection locked="0"/>
    </xf>
    <xf numFmtId="3" fontId="22" fillId="4" borderId="145" xfId="0" applyNumberFormat="1" applyFont="1" applyFill="1" applyBorder="1" applyAlignment="1">
      <alignment horizontal="left" vertical="center"/>
    </xf>
    <xf numFmtId="3" fontId="22" fillId="4" borderId="146" xfId="0" applyNumberFormat="1" applyFont="1" applyFill="1" applyBorder="1" applyAlignment="1">
      <alignment horizontal="left" vertical="center"/>
    </xf>
    <xf numFmtId="3" fontId="22" fillId="4" borderId="143" xfId="0" applyNumberFormat="1" applyFont="1" applyFill="1" applyBorder="1" applyAlignment="1">
      <alignment horizontal="left" vertical="center"/>
    </xf>
    <xf numFmtId="0" fontId="36" fillId="4" borderId="29" xfId="5" applyFont="1" applyFill="1" applyBorder="1" applyAlignment="1" applyProtection="1">
      <alignment horizontal="center" vertical="center" wrapText="1"/>
    </xf>
    <xf numFmtId="0" fontId="36" fillId="4" borderId="0" xfId="5" applyFont="1" applyFill="1" applyBorder="1" applyAlignment="1" applyProtection="1">
      <alignment horizontal="center" vertical="center" wrapText="1"/>
    </xf>
    <xf numFmtId="0" fontId="36" fillId="4" borderId="27" xfId="5" applyFont="1" applyFill="1" applyBorder="1" applyAlignment="1" applyProtection="1">
      <alignment horizontal="center" vertical="center" wrapText="1"/>
    </xf>
    <xf numFmtId="0" fontId="36" fillId="4" borderId="100" xfId="5" applyFont="1" applyFill="1" applyBorder="1" applyAlignment="1" applyProtection="1">
      <alignment horizontal="center" vertical="center" wrapText="1"/>
    </xf>
    <xf numFmtId="0" fontId="39" fillId="4" borderId="0" xfId="0" applyFont="1" applyFill="1" applyBorder="1" applyAlignment="1" applyProtection="1">
      <alignment horizontal="center" wrapText="1"/>
    </xf>
    <xf numFmtId="0" fontId="21" fillId="5" borderId="124" xfId="5" applyFont="1" applyFill="1" applyBorder="1" applyAlignment="1" applyProtection="1">
      <alignment horizontal="center" vertical="center"/>
    </xf>
    <xf numFmtId="0" fontId="21" fillId="5" borderId="63" xfId="5" applyFont="1" applyFill="1" applyBorder="1" applyAlignment="1" applyProtection="1">
      <alignment horizontal="center" vertical="center"/>
    </xf>
    <xf numFmtId="0" fontId="21" fillId="5" borderId="92" xfId="5" applyFont="1" applyFill="1" applyBorder="1" applyAlignment="1" applyProtection="1">
      <alignment horizontal="center" vertical="center"/>
    </xf>
    <xf numFmtId="0" fontId="22" fillId="4" borderId="25" xfId="0" applyFont="1" applyFill="1" applyBorder="1" applyAlignment="1" applyProtection="1">
      <alignment horizontal="right"/>
    </xf>
    <xf numFmtId="0" fontId="22" fillId="4" borderId="0" xfId="0" applyFont="1" applyFill="1" applyBorder="1" applyAlignment="1" applyProtection="1">
      <alignment horizontal="right"/>
    </xf>
    <xf numFmtId="3" fontId="44" fillId="4" borderId="0" xfId="0" applyNumberFormat="1" applyFont="1" applyFill="1" applyBorder="1" applyAlignment="1">
      <alignment horizontal="center"/>
    </xf>
    <xf numFmtId="3" fontId="18" fillId="4" borderId="0" xfId="0" applyNumberFormat="1" applyFont="1" applyFill="1" applyBorder="1" applyAlignment="1">
      <alignment horizontal="center"/>
    </xf>
    <xf numFmtId="2" fontId="22" fillId="4" borderId="0" xfId="0" applyNumberFormat="1" applyFont="1" applyFill="1" applyBorder="1" applyAlignment="1" applyProtection="1">
      <alignment horizontal="center"/>
    </xf>
    <xf numFmtId="0" fontId="22" fillId="4" borderId="0" xfId="0" applyFont="1" applyFill="1" applyBorder="1" applyAlignment="1" applyProtection="1">
      <alignment horizontal="center"/>
    </xf>
    <xf numFmtId="0" fontId="21" fillId="5" borderId="70" xfId="5" applyFont="1" applyFill="1" applyBorder="1" applyAlignment="1" applyProtection="1">
      <alignment horizontal="center" vertical="center"/>
    </xf>
    <xf numFmtId="0" fontId="21" fillId="5" borderId="0" xfId="5" applyFont="1" applyFill="1" applyBorder="1" applyAlignment="1" applyProtection="1">
      <alignment horizontal="center" vertical="center"/>
    </xf>
    <xf numFmtId="0" fontId="21" fillId="5" borderId="81" xfId="5" applyFont="1" applyFill="1" applyBorder="1" applyAlignment="1" applyProtection="1">
      <alignment horizontal="center" vertical="center"/>
    </xf>
    <xf numFmtId="0" fontId="23" fillId="0" borderId="0" xfId="0" applyFont="1" applyBorder="1" applyAlignment="1" applyProtection="1">
      <alignment horizontal="center" vertical="center"/>
    </xf>
    <xf numFmtId="0" fontId="40" fillId="4" borderId="29" xfId="4" applyFont="1" applyFill="1" applyBorder="1" applyAlignment="1" applyProtection="1">
      <alignment horizontal="center" vertical="center" wrapText="1"/>
    </xf>
    <xf numFmtId="0" fontId="40" fillId="4" borderId="0" xfId="4" applyFont="1" applyFill="1" applyBorder="1" applyAlignment="1" applyProtection="1">
      <alignment horizontal="center" vertical="center" wrapText="1"/>
    </xf>
    <xf numFmtId="0" fontId="40" fillId="4" borderId="11" xfId="4" applyFont="1" applyFill="1" applyBorder="1" applyAlignment="1" applyProtection="1">
      <alignment horizontal="center" vertical="center" wrapText="1"/>
    </xf>
    <xf numFmtId="0" fontId="15" fillId="4" borderId="0" xfId="4" applyFont="1" applyFill="1" applyBorder="1" applyAlignment="1" applyProtection="1">
      <alignment horizontal="center" vertical="center"/>
    </xf>
    <xf numFmtId="0" fontId="15" fillId="4" borderId="11" xfId="4" applyFont="1" applyFill="1" applyBorder="1" applyAlignment="1" applyProtection="1">
      <alignment horizontal="center" vertical="center"/>
    </xf>
    <xf numFmtId="0" fontId="22" fillId="4" borderId="27" xfId="4" applyFont="1" applyFill="1" applyBorder="1" applyAlignment="1" applyProtection="1">
      <alignment horizontal="center" vertical="center"/>
    </xf>
    <xf numFmtId="0" fontId="22" fillId="4" borderId="77" xfId="4" applyFont="1" applyFill="1" applyBorder="1" applyAlignment="1" applyProtection="1">
      <alignment horizontal="center" vertical="center"/>
    </xf>
    <xf numFmtId="0" fontId="22" fillId="4" borderId="20" xfId="4" applyFont="1" applyFill="1" applyBorder="1" applyAlignment="1" applyProtection="1">
      <alignment horizontal="center" vertical="center"/>
    </xf>
    <xf numFmtId="0" fontId="50" fillId="10" borderId="153" xfId="0" applyFont="1" applyFill="1" applyBorder="1" applyAlignment="1">
      <alignment horizontal="center" vertical="center"/>
    </xf>
    <xf numFmtId="0" fontId="50" fillId="10" borderId="0" xfId="0" applyFont="1" applyFill="1" applyBorder="1" applyAlignment="1">
      <alignment horizontal="center" vertical="center"/>
    </xf>
    <xf numFmtId="0" fontId="49" fillId="0" borderId="0" xfId="0" applyFont="1" applyFill="1" applyBorder="1" applyAlignment="1">
      <alignment horizontal="center" vertical="center" wrapText="1"/>
    </xf>
  </cellXfs>
  <cellStyles count="14">
    <cellStyle name="Komma" xfId="10" builtinId="3"/>
    <cellStyle name="Komma 2" xfId="13" xr:uid="{00000000-0005-0000-0000-000002000000}"/>
    <cellStyle name="Link" xfId="9" builtinId="8"/>
    <cellStyle name="Normal 2" xfId="7" xr:uid="{00000000-0005-0000-0000-000004000000}"/>
    <cellStyle name="Normal 2 2" xfId="6" xr:uid="{00000000-0005-0000-0000-000005000000}"/>
    <cellStyle name="Normal 2 3" xfId="8" xr:uid="{00000000-0005-0000-0000-000006000000}"/>
    <cellStyle name="Normal 2 3 2" xfId="12" xr:uid="{00000000-0005-0000-0000-000007000000}"/>
    <cellStyle name="Normal 2 4" xfId="11" xr:uid="{00000000-0005-0000-0000-000008000000}"/>
    <cellStyle name="Normal_Cultvation Patterns" xfId="5" xr:uid="{00000000-0005-0000-0000-000009000000}"/>
    <cellStyle name="Normal_Equipement" xfId="4" xr:uid="{00000000-0005-0000-0000-00000A000000}"/>
    <cellStyle name="Normal_Labour + Credit" xfId="3" xr:uid="{00000000-0005-0000-0000-00000B000000}"/>
    <cellStyle name="Normal_Land resources" xfId="1" xr:uid="{00000000-0005-0000-0000-00000C000000}"/>
    <cellStyle name="Prozent" xfId="2" builtinId="5"/>
    <cellStyle name="Standard" xfId="0" builtinId="0"/>
  </cellStyles>
  <dxfs count="8">
    <dxf>
      <fill>
        <patternFill>
          <bgColor rgb="FF92D050"/>
        </patternFill>
      </fill>
      <border>
        <left/>
        <right/>
        <top/>
        <bottom/>
        <vertical/>
        <horizontal/>
      </border>
    </dxf>
    <dxf>
      <font>
        <color rgb="FFC00000"/>
      </font>
      <fill>
        <patternFill>
          <bgColor theme="5" tint="0.79998168889431442"/>
        </patternFill>
      </fill>
    </dxf>
    <dxf>
      <font>
        <color rgb="FF9C0006"/>
      </font>
      <fill>
        <patternFill>
          <bgColor rgb="FFFFC7CE"/>
        </patternFill>
      </fill>
    </dxf>
    <dxf>
      <font>
        <color rgb="FF9C0006"/>
      </font>
      <fill>
        <patternFill>
          <bgColor rgb="FFFFC7CE"/>
        </patternFill>
      </fill>
    </dxf>
    <dxf>
      <font>
        <color rgb="FFFF0000"/>
      </font>
      <fill>
        <patternFill>
          <bgColor theme="5" tint="0.79998168889431442"/>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Informations générales'!$C$6:$E$6</c:f>
          <c:strCache>
            <c:ptCount val="3"/>
          </c:strCache>
        </c:strRef>
      </c:tx>
      <c:layout>
        <c:manualLayout>
          <c:xMode val="edge"/>
          <c:yMode val="edge"/>
          <c:x val="0.32844654780846694"/>
          <c:y val="7.5074015748031492E-2"/>
        </c:manualLayout>
      </c:layout>
      <c:overlay val="0"/>
      <c:spPr>
        <a:solidFill>
          <a:schemeClr val="accent3">
            <a:lumMod val="40000"/>
            <a:lumOff val="60000"/>
          </a:schemeClr>
        </a:solidFill>
      </c:spPr>
      <c:txPr>
        <a:bodyPr/>
        <a:lstStyle/>
        <a:p>
          <a:pPr>
            <a:defRPr sz="1400"/>
          </a:pPr>
          <a:endParaRPr lang="de-DE"/>
        </a:p>
      </c:txPr>
    </c:title>
    <c:autoTitleDeleted val="0"/>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'Graph table'!$B$7:$B$33</c:f>
              <c:strCache>
                <c:ptCount val="27"/>
                <c:pt idx="0">
                  <c:v>Frais de financement</c:v>
                </c:pt>
                <c:pt idx="1">
                  <c:v>Coûts d'amortissement</c:v>
                </c:pt>
                <c:pt idx="2">
                  <c:v>Cotisations des membres </c:v>
                </c:pt>
                <c:pt idx="3">
                  <c:v>Frais d'assurance</c:v>
                </c:pt>
                <c:pt idx="4">
                  <c:v>Impôt foncier</c:v>
                </c:pt>
                <c:pt idx="5">
                  <c:v>Cotisation au Fonds social</c:v>
                </c:pt>
                <c:pt idx="6">
                  <c:v>Frais de location d'équipement</c:v>
                </c:pt>
                <c:pt idx="7">
                  <c:v>Frais de location du terrain</c:v>
                </c:pt>
                <c:pt idx="8">
                  <c:v>-</c:v>
                </c:pt>
                <c:pt idx="9">
                  <c:v>-</c:v>
                </c:pt>
                <c:pt idx="10">
                  <c:v>Coûts du carburant et du gaz</c:v>
                </c:pt>
                <c:pt idx="11">
                  <c:v>Frais d'eau</c:v>
                </c:pt>
                <c:pt idx="12">
                  <c:v>Frais d'électricité</c:v>
                </c:pt>
                <c:pt idx="13">
                  <c:v>Frais de transport </c:v>
                </c:pt>
                <c:pt idx="14">
                  <c:v>Coûts salariaux (personnel permanent)</c:v>
                </c:pt>
                <c:pt idx="15">
                  <c:v>Coûts salariaux (personnel temporaire)</c:v>
                </c:pt>
                <c:pt idx="16">
                  <c:v>Semences</c:v>
                </c:pt>
                <c:pt idx="17">
                  <c:v>Fumier et engrais</c:v>
                </c:pt>
                <c:pt idx="18">
                  <c:v>Protection des végétaux</c:v>
                </c:pt>
                <c:pt idx="19">
                  <c:v>Fourrage</c:v>
                </c:pt>
                <c:pt idx="20">
                  <c:v>Services vétérinaires</c:v>
                </c:pt>
                <c:pt idx="21">
                  <c:v>
Location traction et mécanisation</c:v>
                </c:pt>
                <c:pt idx="22">
                  <c:v>Réparation et entretien de machines</c:v>
                </c:pt>
                <c:pt idx="23">
                  <c:v>Réparation et entretien de l'infrastructure</c:v>
                </c:pt>
                <c:pt idx="24">
                  <c:v>Réparation et entretien de l'irrigation</c:v>
                </c:pt>
                <c:pt idx="25">
                  <c:v>-</c:v>
                </c:pt>
                <c:pt idx="26">
                  <c:v>-</c:v>
                </c:pt>
              </c:strCache>
            </c:strRef>
          </c:tx>
          <c:invertIfNegative val="0"/>
          <c:dPt>
            <c:idx val="1"/>
            <c:invertIfNegative val="0"/>
            <c:bubble3D val="0"/>
            <c:spPr>
              <a:solidFill>
                <a:schemeClr val="tx2">
                  <a:lumMod val="60000"/>
                  <a:lumOff val="40000"/>
                </a:schemeClr>
              </a:solidFill>
            </c:spPr>
            <c:extLst>
              <c:ext xmlns:c16="http://schemas.microsoft.com/office/drawing/2014/chart" uri="{C3380CC4-5D6E-409C-BE32-E72D297353CC}">
                <c16:uniqueId val="{0000002C-BAAF-4374-8553-F2E74401B6DE}"/>
              </c:ext>
            </c:extLst>
          </c:dPt>
          <c:dPt>
            <c:idx val="9"/>
            <c:invertIfNegative val="0"/>
            <c:bubble3D val="0"/>
            <c:spPr>
              <a:solidFill>
                <a:schemeClr val="tx2">
                  <a:lumMod val="60000"/>
                  <a:lumOff val="40000"/>
                </a:schemeClr>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Pt>
            <c:idx val="15"/>
            <c:invertIfNegative val="0"/>
            <c:bubble3D val="0"/>
            <c:spPr>
              <a:solidFill>
                <a:schemeClr val="accent2"/>
              </a:solidFill>
            </c:spPr>
            <c:extLst>
              <c:ext xmlns:c16="http://schemas.microsoft.com/office/drawing/2014/chart" uri="{C3380CC4-5D6E-409C-BE32-E72D297353CC}">
                <c16:uniqueId val="{0000000C-BAAF-4374-8553-F2E74401B6DE}"/>
              </c:ext>
            </c:extLst>
          </c:dPt>
          <c:dPt>
            <c:idx val="16"/>
            <c:invertIfNegative val="0"/>
            <c:bubble3D val="0"/>
            <c:spPr>
              <a:solidFill>
                <a:schemeClr val="accent2"/>
              </a:solidFill>
            </c:spPr>
            <c:extLst>
              <c:ext xmlns:c16="http://schemas.microsoft.com/office/drawing/2014/chart" uri="{C3380CC4-5D6E-409C-BE32-E72D297353CC}">
                <c16:uniqueId val="{0000000D-BAAF-4374-8553-F2E74401B6DE}"/>
              </c:ext>
            </c:extLst>
          </c:dPt>
          <c:dPt>
            <c:idx val="17"/>
            <c:invertIfNegative val="0"/>
            <c:bubble3D val="0"/>
            <c:spPr>
              <a:solidFill>
                <a:schemeClr val="accent2"/>
              </a:solidFill>
            </c:spPr>
            <c:extLst>
              <c:ext xmlns:c16="http://schemas.microsoft.com/office/drawing/2014/chart" uri="{C3380CC4-5D6E-409C-BE32-E72D297353CC}">
                <c16:uniqueId val="{0000000E-BAAF-4374-8553-F2E74401B6DE}"/>
              </c:ext>
            </c:extLst>
          </c:dPt>
          <c:dPt>
            <c:idx val="18"/>
            <c:invertIfNegative val="0"/>
            <c:bubble3D val="0"/>
            <c:spPr>
              <a:solidFill>
                <a:schemeClr val="accent2"/>
              </a:solidFill>
            </c:spPr>
            <c:extLst>
              <c:ext xmlns:c16="http://schemas.microsoft.com/office/drawing/2014/chart" uri="{C3380CC4-5D6E-409C-BE32-E72D297353CC}">
                <c16:uniqueId val="{0000000F-BAAF-4374-8553-F2E74401B6DE}"/>
              </c:ext>
            </c:extLst>
          </c:dPt>
          <c:dPt>
            <c:idx val="19"/>
            <c:invertIfNegative val="0"/>
            <c:bubble3D val="0"/>
            <c:spPr>
              <a:solidFill>
                <a:schemeClr val="accent2"/>
              </a:solidFill>
            </c:spPr>
            <c:extLst>
              <c:ext xmlns:c16="http://schemas.microsoft.com/office/drawing/2014/chart" uri="{C3380CC4-5D6E-409C-BE32-E72D297353CC}">
                <c16:uniqueId val="{00000010-BAAF-4374-8553-F2E74401B6DE}"/>
              </c:ext>
            </c:extLst>
          </c:dPt>
          <c:dPt>
            <c:idx val="20"/>
            <c:invertIfNegative val="0"/>
            <c:bubble3D val="0"/>
            <c:spPr>
              <a:solidFill>
                <a:schemeClr val="accent2"/>
              </a:solidFill>
            </c:spPr>
            <c:extLst>
              <c:ext xmlns:c16="http://schemas.microsoft.com/office/drawing/2014/chart" uri="{C3380CC4-5D6E-409C-BE32-E72D297353CC}">
                <c16:uniqueId val="{00000011-BAAF-4374-8553-F2E74401B6DE}"/>
              </c:ext>
            </c:extLst>
          </c:dPt>
          <c:dPt>
            <c:idx val="21"/>
            <c:invertIfNegative val="0"/>
            <c:bubble3D val="0"/>
            <c:spPr>
              <a:solidFill>
                <a:schemeClr val="accent2"/>
              </a:solidFill>
            </c:spPr>
            <c:extLst>
              <c:ext xmlns:c16="http://schemas.microsoft.com/office/drawing/2014/chart" uri="{C3380CC4-5D6E-409C-BE32-E72D297353CC}">
                <c16:uniqueId val="{00000012-BAAF-4374-8553-F2E74401B6DE}"/>
              </c:ext>
            </c:extLst>
          </c:dPt>
          <c:dPt>
            <c:idx val="22"/>
            <c:invertIfNegative val="0"/>
            <c:bubble3D val="0"/>
            <c:spPr>
              <a:solidFill>
                <a:schemeClr val="accent2"/>
              </a:solidFill>
            </c:spPr>
            <c:extLst>
              <c:ext xmlns:c16="http://schemas.microsoft.com/office/drawing/2014/chart" uri="{C3380CC4-5D6E-409C-BE32-E72D297353CC}">
                <c16:uniqueId val="{00000013-BAAF-4374-8553-F2E74401B6DE}"/>
              </c:ext>
            </c:extLst>
          </c:dPt>
          <c:dPt>
            <c:idx val="23"/>
            <c:invertIfNegative val="0"/>
            <c:bubble3D val="0"/>
            <c:spPr>
              <a:solidFill>
                <a:schemeClr val="accent2"/>
              </a:solidFill>
            </c:spPr>
            <c:extLst>
              <c:ext xmlns:c16="http://schemas.microsoft.com/office/drawing/2014/chart" uri="{C3380CC4-5D6E-409C-BE32-E72D297353CC}">
                <c16:uniqueId val="{00000014-BAAF-4374-8553-F2E74401B6DE}"/>
              </c:ext>
            </c:extLst>
          </c:dPt>
          <c:dPt>
            <c:idx val="24"/>
            <c:invertIfNegative val="0"/>
            <c:bubble3D val="0"/>
            <c:spPr>
              <a:solidFill>
                <a:schemeClr val="accent2"/>
              </a:solidFill>
            </c:spPr>
            <c:extLst>
              <c:ext xmlns:c16="http://schemas.microsoft.com/office/drawing/2014/chart" uri="{C3380CC4-5D6E-409C-BE32-E72D297353CC}">
                <c16:uniqueId val="{00000015-BAAF-4374-8553-F2E74401B6DE}"/>
              </c:ext>
            </c:extLst>
          </c:dPt>
          <c:dPt>
            <c:idx val="25"/>
            <c:invertIfNegative val="0"/>
            <c:bubble3D val="0"/>
            <c:spPr>
              <a:solidFill>
                <a:schemeClr val="accent2"/>
              </a:solidFill>
            </c:spPr>
            <c:extLst>
              <c:ext xmlns:c16="http://schemas.microsoft.com/office/drawing/2014/chart" uri="{C3380CC4-5D6E-409C-BE32-E72D297353CC}">
                <c16:uniqueId val="{00000016-BAAF-4374-8553-F2E74401B6DE}"/>
              </c:ext>
            </c:extLst>
          </c:dPt>
          <c:dPt>
            <c:idx val="26"/>
            <c:invertIfNegative val="0"/>
            <c:bubble3D val="0"/>
            <c:spPr>
              <a:solidFill>
                <a:schemeClr val="accent2"/>
              </a:solidFill>
            </c:spPr>
            <c:extLst>
              <c:ext xmlns:c16="http://schemas.microsoft.com/office/drawing/2014/chart" uri="{C3380CC4-5D6E-409C-BE32-E72D297353CC}">
                <c16:uniqueId val="{00000017-BAAF-4374-8553-F2E74401B6DE}"/>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table'!$B$7:$B$33</c:f>
              <c:strCache>
                <c:ptCount val="27"/>
                <c:pt idx="0">
                  <c:v>Frais de financement</c:v>
                </c:pt>
                <c:pt idx="1">
                  <c:v>Coûts d'amortissement</c:v>
                </c:pt>
                <c:pt idx="2">
                  <c:v>Cotisations des membres </c:v>
                </c:pt>
                <c:pt idx="3">
                  <c:v>Frais d'assurance</c:v>
                </c:pt>
                <c:pt idx="4">
                  <c:v>Impôt foncier</c:v>
                </c:pt>
                <c:pt idx="5">
                  <c:v>Cotisation au Fonds social</c:v>
                </c:pt>
                <c:pt idx="6">
                  <c:v>Frais de location d'équipement</c:v>
                </c:pt>
                <c:pt idx="7">
                  <c:v>Frais de location du terrain</c:v>
                </c:pt>
                <c:pt idx="8">
                  <c:v>-</c:v>
                </c:pt>
                <c:pt idx="9">
                  <c:v>-</c:v>
                </c:pt>
                <c:pt idx="10">
                  <c:v>Coûts du carburant et du gaz</c:v>
                </c:pt>
                <c:pt idx="11">
                  <c:v>Frais d'eau</c:v>
                </c:pt>
                <c:pt idx="12">
                  <c:v>Frais d'électricité</c:v>
                </c:pt>
                <c:pt idx="13">
                  <c:v>Frais de transport </c:v>
                </c:pt>
                <c:pt idx="14">
                  <c:v>Coûts salariaux (personnel permanent)</c:v>
                </c:pt>
                <c:pt idx="15">
                  <c:v>Coûts salariaux (personnel temporaire)</c:v>
                </c:pt>
                <c:pt idx="16">
                  <c:v>Semences</c:v>
                </c:pt>
                <c:pt idx="17">
                  <c:v>Fumier et engrais</c:v>
                </c:pt>
                <c:pt idx="18">
                  <c:v>Protection des végétaux</c:v>
                </c:pt>
                <c:pt idx="19">
                  <c:v>Fourrage</c:v>
                </c:pt>
                <c:pt idx="20">
                  <c:v>Services vétérinaires</c:v>
                </c:pt>
                <c:pt idx="21">
                  <c:v>
Location traction et mécanisation</c:v>
                </c:pt>
                <c:pt idx="22">
                  <c:v>Réparation et entretien de machines</c:v>
                </c:pt>
                <c:pt idx="23">
                  <c:v>Réparation et entretien de l'infrastructure</c:v>
                </c:pt>
                <c:pt idx="24">
                  <c:v>Réparation et entretien de l'irrigation</c:v>
                </c:pt>
                <c:pt idx="25">
                  <c:v>-</c:v>
                </c:pt>
                <c:pt idx="26">
                  <c:v>-</c:v>
                </c:pt>
              </c:strCache>
            </c:strRef>
          </c:cat>
          <c:val>
            <c:numRef>
              <c:f>'Graph table'!$C$7:$C$33</c:f>
              <c:numCache>
                <c:formatCode>#,##0</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45028864"/>
        <c:axId val="45030400"/>
      </c:barChart>
      <c:catAx>
        <c:axId val="45028864"/>
        <c:scaling>
          <c:orientation val="minMax"/>
        </c:scaling>
        <c:delete val="0"/>
        <c:axPos val="b"/>
        <c:numFmt formatCode="General" sourceLinked="0"/>
        <c:majorTickMark val="none"/>
        <c:minorTickMark val="none"/>
        <c:tickLblPos val="nextTo"/>
        <c:txPr>
          <a:bodyPr/>
          <a:lstStyle/>
          <a:p>
            <a:pPr>
              <a:defRPr sz="1000" b="0">
                <a:solidFill>
                  <a:sysClr val="windowText" lastClr="000000"/>
                </a:solidFill>
              </a:defRPr>
            </a:pPr>
            <a:endParaRPr lang="de-DE"/>
          </a:p>
        </c:txPr>
        <c:crossAx val="45030400"/>
        <c:crosses val="autoZero"/>
        <c:auto val="1"/>
        <c:lblAlgn val="ctr"/>
        <c:lblOffset val="100"/>
        <c:noMultiLvlLbl val="0"/>
      </c:catAx>
      <c:valAx>
        <c:axId val="45030400"/>
        <c:scaling>
          <c:orientation val="minMax"/>
        </c:scaling>
        <c:delete val="0"/>
        <c:axPos val="l"/>
        <c:majorGridlines/>
        <c:numFmt formatCode="#,##0" sourceLinked="0"/>
        <c:majorTickMark val="none"/>
        <c:minorTickMark val="none"/>
        <c:tickLblPos val="nextTo"/>
        <c:spPr>
          <a:ln w="9525">
            <a:noFill/>
          </a:ln>
        </c:spPr>
        <c:crossAx val="4502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8.png"/><Relationship Id="rId1" Type="http://schemas.openxmlformats.org/officeDocument/2006/relationships/image" Target="../media/image7.png"/><Relationship Id="rId6" Type="http://schemas.microsoft.com/office/2007/relationships/hdphoto" Target="../media/hdphoto2.wdp"/><Relationship Id="rId5" Type="http://schemas.openxmlformats.org/officeDocument/2006/relationships/image" Target="../media/image10.pn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49</xdr:row>
      <xdr:rowOff>83297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7938</xdr:rowOff>
    </xdr:from>
    <xdr:to>
      <xdr:col>9</xdr:col>
      <xdr:colOff>309562</xdr:colOff>
      <xdr:row>9</xdr:row>
      <xdr:rowOff>8707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59575" y="166688"/>
          <a:ext cx="4250675" cy="1270769"/>
        </a:xfrm>
        <a:prstGeom prst="rect">
          <a:avLst/>
        </a:prstGeom>
        <a:solidFill>
          <a:schemeClr val="accent3">
            <a:lumMod val="20000"/>
            <a:lumOff val="80000"/>
          </a:schemeClr>
        </a:solidFill>
        <a:ln>
          <a:noFill/>
        </a:ln>
      </xdr:spPr>
    </xdr:pic>
    <xdr:clientData/>
  </xdr:twoCellAnchor>
  <xdr:twoCellAnchor>
    <xdr:from>
      <xdr:col>3</xdr:col>
      <xdr:colOff>1680</xdr:colOff>
      <xdr:row>26</xdr:row>
      <xdr:rowOff>6927</xdr:rowOff>
    </xdr:from>
    <xdr:to>
      <xdr:col>9</xdr:col>
      <xdr:colOff>752474</xdr:colOff>
      <xdr:row>35</xdr:row>
      <xdr:rowOff>28575</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835243" y="4134427"/>
          <a:ext cx="4417919" cy="1521836"/>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  N'ajoutez des données que dans des cellules blanches (non colorées) !</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b="0" i="0">
              <a:solidFill>
                <a:sysClr val="windowText" lastClr="000000"/>
              </a:solidFill>
              <a:effectLst/>
              <a:latin typeface="+mn-lt"/>
              <a:ea typeface="+mn-ea"/>
              <a:cs typeface="+mn-cs"/>
            </a:rPr>
            <a:t>● </a:t>
          </a:r>
          <a:r>
            <a:rPr lang="de-DE" sz="980">
              <a:solidFill>
                <a:sysClr val="windowText" lastClr="000000"/>
              </a:solidFill>
              <a:effectLst/>
              <a:latin typeface="Arial" panose="020B0604020202020204" pitchFamily="34" charset="0"/>
              <a:ea typeface="+mn-ea"/>
              <a:cs typeface="Arial" panose="020B0604020202020204" pitchFamily="34" charset="0"/>
            </a:rPr>
            <a:t>Il peut contenir des exemples de valeurs et du texte à titre d'illustration. Veuillez ajuster ou enlever.</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b="0" i="0">
              <a:solidFill>
                <a:sysClr val="windowText" lastClr="000000"/>
              </a:solidFill>
              <a:effectLst/>
              <a:latin typeface="Arial" panose="020B0604020202020204" pitchFamily="34" charset="0"/>
              <a:ea typeface="+mn-ea"/>
              <a:cs typeface="Arial" panose="020B0604020202020204" pitchFamily="34" charset="0"/>
            </a:rPr>
            <a:t>● </a:t>
          </a: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Cet outil fournit une évaluation indicative de la rentabilité des exploitations agricoles et devrait être complété par des évaluations plus approfondies et plus détaillées, des analyses de marché et d'autres contrôles préalables, avant de s'engager dans des investissements à grande échelle.</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a:solidFill>
                <a:sysClr val="windowText" lastClr="000000"/>
              </a:solidFill>
              <a:effectLst/>
              <a:latin typeface="+mn-lt"/>
              <a:ea typeface="+mn-ea"/>
              <a:cs typeface="+mn-cs"/>
            </a:rPr>
            <a:t>● </a:t>
          </a: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Cet outil contient de nombreuses formules ou calculs critiques.</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 Pour le mot de passe, visitez: https://energypedia.info/wiki/Toolbox_on_SPIS</a:t>
          </a:r>
        </a:p>
      </xdr:txBody>
    </xdr:sp>
    <xdr:clientData/>
  </xdr:twoCellAnchor>
  <xdr:twoCellAnchor editAs="oneCell">
    <xdr:from>
      <xdr:col>6</xdr:col>
      <xdr:colOff>12326</xdr:colOff>
      <xdr:row>106</xdr:row>
      <xdr:rowOff>114778</xdr:rowOff>
    </xdr:from>
    <xdr:to>
      <xdr:col>8</xdr:col>
      <xdr:colOff>118782</xdr:colOff>
      <xdr:row>110</xdr:row>
      <xdr:rowOff>156881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98476" y="16802578"/>
          <a:ext cx="1268506" cy="689803"/>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260350</xdr:colOff>
      <xdr:row>11</xdr:row>
      <xdr:rowOff>69850</xdr:rowOff>
    </xdr:from>
    <xdr:to>
      <xdr:col>9</xdr:col>
      <xdr:colOff>756391</xdr:colOff>
      <xdr:row>14</xdr:row>
      <xdr:rowOff>116607</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68048" y="1777880"/>
          <a:ext cx="4722985" cy="512584"/>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0</xdr:col>
      <xdr:colOff>279400</xdr:colOff>
      <xdr:row>59</xdr:row>
      <xdr:rowOff>0</xdr:rowOff>
    </xdr:from>
    <xdr:to>
      <xdr:col>9</xdr:col>
      <xdr:colOff>603250</xdr:colOff>
      <xdr:row>60</xdr:row>
      <xdr:rowOff>0</xdr:rowOff>
    </xdr:to>
    <xdr:sp macro="" textlink="">
      <xdr:nvSpPr>
        <xdr:cNvPr id="15" name="Text Box 1">
          <a:extLst>
            <a:ext uri="{FF2B5EF4-FFF2-40B4-BE49-F238E27FC236}">
              <a16:creationId xmlns:a16="http://schemas.microsoft.com/office/drawing/2014/main" id="{00000000-0008-0000-0000-00000F000000}"/>
            </a:ext>
          </a:extLst>
        </xdr:cNvPr>
        <xdr:cNvSpPr txBox="1">
          <a:spLocks noChangeArrowheads="1"/>
        </xdr:cNvSpPr>
      </xdr:nvSpPr>
      <xdr:spPr bwMode="auto">
        <a:xfrm>
          <a:off x="279400" y="9575800"/>
          <a:ext cx="5810250" cy="1193800"/>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tout l'outil (marqués en rouge) qui sont nécessaires pour garder l'intégrité des formules. Vous trouverez la traduction de ces mots et phrases sur la dernière feuille "Traduction".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39688</xdr:colOff>
      <xdr:row>50</xdr:row>
      <xdr:rowOff>82550</xdr:rowOff>
    </xdr:from>
    <xdr:to>
      <xdr:col>15</xdr:col>
      <xdr:colOff>144463</xdr:colOff>
      <xdr:row>55</xdr:row>
      <xdr:rowOff>141485</xdr:rowOff>
    </xdr:to>
    <xdr:pic>
      <xdr:nvPicPr>
        <xdr:cNvPr id="2" name="Picture 2" descr="&lt;strong&gt;Clipart&lt;/strong&gt; - &lt;strong&gt;Calculator&lt;/strong&gt;">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59763" y="10798175"/>
          <a:ext cx="771525" cy="1011435"/>
        </a:xfrm>
        <a:prstGeom prst="rect">
          <a:avLst/>
        </a:prstGeom>
      </xdr:spPr>
    </xdr:pic>
    <xdr:clientData/>
  </xdr:twoCellAnchor>
  <xdr:twoCellAnchor editAs="oneCell">
    <xdr:from>
      <xdr:col>1</xdr:col>
      <xdr:colOff>1095784</xdr:colOff>
      <xdr:row>4</xdr:row>
      <xdr:rowOff>188365</xdr:rowOff>
    </xdr:from>
    <xdr:to>
      <xdr:col>2</xdr:col>
      <xdr:colOff>161457</xdr:colOff>
      <xdr:row>8</xdr:row>
      <xdr:rowOff>59108</xdr:rowOff>
    </xdr:to>
    <xdr:pic>
      <xdr:nvPicPr>
        <xdr:cNvPr id="3" name="Picture 2" descr="File:Ear of corn.png - Wikimedia Commons">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rot="18934396">
          <a:off x="1341847" y="966240"/>
          <a:ext cx="788110" cy="902618"/>
        </a:xfrm>
        <a:prstGeom prst="rect">
          <a:avLst/>
        </a:prstGeom>
        <a:effectLst>
          <a:outerShdw blurRad="50800" dist="38100" dir="2700000" algn="tl" rotWithShape="0">
            <a:prstClr val="black">
              <a:alpha val="40000"/>
            </a:prstClr>
          </a:outerShdw>
        </a:effectLst>
      </xdr:spPr>
    </xdr:pic>
    <xdr:clientData/>
  </xdr:twoCellAnchor>
  <xdr:twoCellAnchor editAs="oneCell">
    <xdr:from>
      <xdr:col>1</xdr:col>
      <xdr:colOff>921585</xdr:colOff>
      <xdr:row>22</xdr:row>
      <xdr:rowOff>38099</xdr:rowOff>
    </xdr:from>
    <xdr:to>
      <xdr:col>2</xdr:col>
      <xdr:colOff>133350</xdr:colOff>
      <xdr:row>23</xdr:row>
      <xdr:rowOff>135633</xdr:rowOff>
    </xdr:to>
    <xdr:pic>
      <xdr:nvPicPr>
        <xdr:cNvPr id="4" name="Picture 3" descr="Avocado PNG">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9235" y="4705349"/>
          <a:ext cx="935790" cy="583309"/>
        </a:xfrm>
        <a:prstGeom prst="rect">
          <a:avLst/>
        </a:prstGeom>
      </xdr:spPr>
    </xdr:pic>
    <xdr:clientData/>
  </xdr:twoCellAnchor>
  <xdr:twoCellAnchor editAs="oneCell">
    <xdr:from>
      <xdr:col>1</xdr:col>
      <xdr:colOff>933452</xdr:colOff>
      <xdr:row>39</xdr:row>
      <xdr:rowOff>30194</xdr:rowOff>
    </xdr:from>
    <xdr:to>
      <xdr:col>1</xdr:col>
      <xdr:colOff>1676400</xdr:colOff>
      <xdr:row>39</xdr:row>
      <xdr:rowOff>620182</xdr:rowOff>
    </xdr:to>
    <xdr:pic>
      <xdr:nvPicPr>
        <xdr:cNvPr id="7" name="Picture 6" descr="Sheep clip art">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backgroundRemoval t="0" b="100000" l="0" r="100000">
                      <a14:foregroundMark x1="94706" y1="11481" x2="94706" y2="11481"/>
                      <a14:foregroundMark x1="10000" y1="44444" x2="10000" y2="44444"/>
                      <a14:foregroundMark x1="22647" y1="28889" x2="22647" y2="28889"/>
                    </a14:backgroundRemoval>
                  </a14:imgEffect>
                </a14:imgLayer>
              </a14:imgProps>
            </a:ext>
            <a:ext uri="{28A0092B-C50C-407E-A947-70E740481C1C}">
              <a14:useLocalDpi xmlns:a14="http://schemas.microsoft.com/office/drawing/2010/main" val="0"/>
            </a:ext>
          </a:extLst>
        </a:blip>
        <a:stretch>
          <a:fillRect/>
        </a:stretch>
      </xdr:blipFill>
      <xdr:spPr>
        <a:xfrm>
          <a:off x="1198035" y="7629027"/>
          <a:ext cx="742948" cy="589988"/>
        </a:xfrm>
        <a:prstGeom prst="rect">
          <a:avLst/>
        </a:prstGeom>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95251</xdr:rowOff>
    </xdr:from>
    <xdr:to>
      <xdr:col>8</xdr:col>
      <xdr:colOff>95250</xdr:colOff>
      <xdr:row>54</xdr:row>
      <xdr:rowOff>76201</xdr:rowOff>
    </xdr:to>
    <xdr:grpSp>
      <xdr:nvGrpSpPr>
        <xdr:cNvPr id="6" name="Group 5">
          <a:extLst>
            <a:ext uri="{FF2B5EF4-FFF2-40B4-BE49-F238E27FC236}">
              <a16:creationId xmlns:a16="http://schemas.microsoft.com/office/drawing/2014/main" id="{00000000-0008-0000-0900-000006000000}"/>
            </a:ext>
          </a:extLst>
        </xdr:cNvPr>
        <xdr:cNvGrpSpPr/>
      </xdr:nvGrpSpPr>
      <xdr:grpSpPr>
        <a:xfrm>
          <a:off x="209550" y="4053253"/>
          <a:ext cx="8542561" cy="5674384"/>
          <a:chOff x="356943" y="6929440"/>
          <a:chExt cx="5959224" cy="2533656"/>
        </a:xfrm>
      </xdr:grpSpPr>
      <xdr:graphicFrame macro="">
        <xdr:nvGraphicFramePr>
          <xdr:cNvPr id="7" name="Chart 6">
            <a:extLst>
              <a:ext uri="{FF2B5EF4-FFF2-40B4-BE49-F238E27FC236}">
                <a16:creationId xmlns:a16="http://schemas.microsoft.com/office/drawing/2014/main" id="{00000000-0008-0000-0900-000007000000}"/>
              </a:ext>
            </a:extLst>
          </xdr:cNvPr>
          <xdr:cNvGraphicFramePr/>
        </xdr:nvGraphicFramePr>
        <xdr:xfrm>
          <a:off x="356943" y="6929440"/>
          <a:ext cx="5959224" cy="253365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8" name="TextBox 7">
            <a:extLst>
              <a:ext uri="{FF2B5EF4-FFF2-40B4-BE49-F238E27FC236}">
                <a16:creationId xmlns:a16="http://schemas.microsoft.com/office/drawing/2014/main" id="{00000000-0008-0000-0900-000008000000}"/>
              </a:ext>
            </a:extLst>
          </xdr:cNvPr>
          <xdr:cNvSpPr txBox="1"/>
        </xdr:nvSpPr>
        <xdr:spPr>
          <a:xfrm>
            <a:off x="1204467" y="6982656"/>
            <a:ext cx="4558926" cy="1413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solidFill>
                  <a:sysClr val="windowText" lastClr="000000"/>
                </a:solidFill>
              </a:rPr>
              <a:t>Total des coûts </a:t>
            </a:r>
            <a:r>
              <a:rPr lang="en-US" sz="1600" b="1">
                <a:solidFill>
                  <a:srgbClr val="0070C0"/>
                </a:solidFill>
              </a:rPr>
              <a:t>fixes</a:t>
            </a:r>
            <a:r>
              <a:rPr lang="en-US" sz="1600" b="1">
                <a:solidFill>
                  <a:sysClr val="windowText" lastClr="000000"/>
                </a:solidFill>
              </a:rPr>
              <a:t> et </a:t>
            </a:r>
            <a:r>
              <a:rPr lang="en-US" sz="1600" b="1">
                <a:solidFill>
                  <a:schemeClr val="accent2">
                    <a:lumMod val="75000"/>
                  </a:schemeClr>
                </a:solidFill>
              </a:rPr>
              <a:t>variables</a:t>
            </a:r>
            <a:r>
              <a:rPr lang="en-US" sz="1600" b="1">
                <a:solidFill>
                  <a:sysClr val="windowText" lastClr="000000"/>
                </a:solidFill>
              </a:rPr>
              <a:t> annuels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694765</xdr:colOff>
      <xdr:row>2</xdr:row>
      <xdr:rowOff>100853</xdr:rowOff>
    </xdr:from>
    <xdr:to>
      <xdr:col>8</xdr:col>
      <xdr:colOff>693084</xdr:colOff>
      <xdr:row>7</xdr:row>
      <xdr:rowOff>81347</xdr:rowOff>
    </xdr:to>
    <xdr:pic>
      <xdr:nvPicPr>
        <xdr:cNvPr id="2" name="Picture 2" descr="&lt;strong&gt;Clipart&lt;/strong&gt; - &lt;strong&gt;Calculator&lt;/strong&gt;">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3706" y="605118"/>
          <a:ext cx="771525" cy="101143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6" tint="-0.499984740745262"/>
  </sheetPr>
  <dimension ref="A1:K111"/>
  <sheetViews>
    <sheetView view="pageBreakPreview" topLeftCell="D9" zoomScaleNormal="100" zoomScaleSheetLayoutView="100" workbookViewId="0">
      <selection activeCell="B56" sqref="B56"/>
    </sheetView>
  </sheetViews>
  <sheetFormatPr baseColWidth="10" defaultColWidth="11.5" defaultRowHeight="14.3"/>
  <cols>
    <col min="1" max="9" width="8.75" customWidth="1"/>
  </cols>
  <sheetData>
    <row r="1" spans="4:10" s="290" customFormat="1" ht="12.75" customHeight="1"/>
    <row r="2" spans="4:10" s="290" customFormat="1" ht="12.75" customHeight="1"/>
    <row r="3" spans="4:10" s="290" customFormat="1" ht="12.75" customHeight="1"/>
    <row r="4" spans="4:10" s="290" customFormat="1" ht="12.75" customHeight="1"/>
    <row r="5" spans="4:10" s="290" customFormat="1" ht="12.75" customHeight="1"/>
    <row r="6" spans="4:10" s="290" customFormat="1" ht="12.75" customHeight="1"/>
    <row r="7" spans="4:10" s="290" customFormat="1" ht="12.75" customHeight="1"/>
    <row r="8" spans="4:10" s="290" customFormat="1" ht="12.75" customHeight="1"/>
    <row r="9" spans="4:10" s="290" customFormat="1" ht="12.75" customHeight="1"/>
    <row r="10" spans="4:10" s="290" customFormat="1" ht="12.75" customHeight="1"/>
    <row r="11" spans="4:10" s="290" customFormat="1" ht="12.75" customHeight="1">
      <c r="D11" s="541" t="s">
        <v>43</v>
      </c>
      <c r="E11" s="541"/>
      <c r="F11" s="541"/>
      <c r="G11" s="541"/>
      <c r="H11" s="541"/>
      <c r="I11" s="541"/>
      <c r="J11" s="541"/>
    </row>
    <row r="12" spans="4:10" s="290" customFormat="1" ht="12.75" customHeight="1"/>
    <row r="13" spans="4:10" s="290" customFormat="1" ht="12.75" customHeight="1"/>
    <row r="14" spans="4:10" s="290" customFormat="1" ht="12.75" customHeight="1"/>
    <row r="15" spans="4:10" s="290" customFormat="1" ht="12.75" customHeight="1"/>
    <row r="16" spans="4:10" s="290" customFormat="1" ht="12.75" customHeight="1">
      <c r="D16" s="542" t="s">
        <v>44</v>
      </c>
      <c r="E16" s="542"/>
      <c r="F16" s="542"/>
      <c r="G16" s="542"/>
      <c r="H16" s="542"/>
      <c r="I16" s="542"/>
      <c r="J16" s="542"/>
    </row>
    <row r="17" spans="4:10" s="290" customFormat="1" ht="12.75" customHeight="1"/>
    <row r="18" spans="4:10" s="290" customFormat="1" ht="12.75" customHeight="1">
      <c r="D18" s="491" t="s">
        <v>15</v>
      </c>
      <c r="E18" s="491"/>
      <c r="F18" s="491"/>
      <c r="G18" s="491"/>
      <c r="H18" s="491"/>
      <c r="I18" s="491"/>
      <c r="J18" s="491"/>
    </row>
    <row r="19" spans="4:10" s="290" customFormat="1" ht="12.75" customHeight="1">
      <c r="D19" s="466" t="s">
        <v>45</v>
      </c>
      <c r="E19" s="469"/>
      <c r="F19" s="469"/>
      <c r="G19" s="469"/>
      <c r="H19" s="469"/>
      <c r="I19" s="469"/>
      <c r="J19" s="469"/>
    </row>
    <row r="20" spans="4:10" s="290" customFormat="1" ht="12.75" customHeight="1">
      <c r="D20" s="469"/>
      <c r="E20" s="469"/>
      <c r="F20" s="469"/>
      <c r="G20" s="469"/>
      <c r="H20" s="469"/>
      <c r="I20" s="469"/>
      <c r="J20" s="469"/>
    </row>
    <row r="21" spans="4:10" s="290" customFormat="1" ht="12.75" customHeight="1">
      <c r="D21" s="469"/>
      <c r="E21" s="469"/>
      <c r="F21" s="469"/>
      <c r="G21" s="469"/>
      <c r="H21" s="469"/>
      <c r="I21" s="469"/>
      <c r="J21" s="469"/>
    </row>
    <row r="22" spans="4:10" s="290" customFormat="1" ht="12.75" customHeight="1">
      <c r="D22" s="469"/>
      <c r="E22" s="469"/>
      <c r="F22" s="469"/>
      <c r="G22" s="469"/>
      <c r="H22" s="469"/>
      <c r="I22" s="469"/>
      <c r="J22" s="469"/>
    </row>
    <row r="23" spans="4:10" s="290" customFormat="1" ht="12.75" customHeight="1">
      <c r="D23" s="469"/>
      <c r="E23" s="469"/>
      <c r="F23" s="469"/>
      <c r="G23" s="469"/>
      <c r="H23" s="469"/>
      <c r="I23" s="469"/>
      <c r="J23" s="469"/>
    </row>
    <row r="24" spans="4:10" s="290" customFormat="1" ht="30.75" customHeight="1">
      <c r="D24" s="469"/>
      <c r="E24" s="469"/>
      <c r="F24" s="469"/>
      <c r="G24" s="469"/>
      <c r="H24" s="469"/>
      <c r="I24" s="469"/>
      <c r="J24" s="469"/>
    </row>
    <row r="25" spans="4:10" s="290" customFormat="1" ht="12.75" customHeight="1">
      <c r="D25" s="293"/>
      <c r="E25" s="293"/>
      <c r="F25" s="293"/>
      <c r="G25" s="293"/>
      <c r="H25" s="293"/>
      <c r="I25" s="293"/>
      <c r="J25" s="293"/>
    </row>
    <row r="26" spans="4:10" s="290" customFormat="1" ht="12.75" customHeight="1">
      <c r="D26" s="491" t="s">
        <v>46</v>
      </c>
      <c r="E26" s="491"/>
      <c r="F26" s="491"/>
      <c r="G26" s="491"/>
      <c r="H26" s="491"/>
      <c r="I26" s="491"/>
      <c r="J26" s="491"/>
    </row>
    <row r="27" spans="4:10" s="290" customFormat="1" ht="12.75" customHeight="1"/>
    <row r="28" spans="4:10" s="290" customFormat="1" ht="12.75" customHeight="1"/>
    <row r="29" spans="4:10" s="290" customFormat="1" ht="12.75" customHeight="1"/>
    <row r="30" spans="4:10" s="290" customFormat="1" ht="12.75" customHeight="1"/>
    <row r="31" spans="4:10" s="290" customFormat="1" ht="12.75" customHeight="1"/>
    <row r="32" spans="4:10" s="290" customFormat="1" ht="12.75" customHeight="1"/>
    <row r="33" spans="4:10" s="290" customFormat="1" ht="18" customHeight="1"/>
    <row r="34" spans="4:10" s="290" customFormat="1" ht="12.75" customHeight="1">
      <c r="D34" s="289"/>
      <c r="E34" s="289"/>
      <c r="F34" s="289"/>
      <c r="G34" s="289"/>
      <c r="H34" s="289"/>
      <c r="I34" s="289"/>
      <c r="J34" s="289"/>
    </row>
    <row r="35" spans="4:10" s="290" customFormat="1" ht="12.75" customHeight="1">
      <c r="D35" s="289"/>
      <c r="E35" s="289"/>
      <c r="F35" s="289"/>
      <c r="G35" s="289"/>
      <c r="H35" s="289"/>
      <c r="I35" s="289"/>
      <c r="J35" s="289"/>
    </row>
    <row r="36" spans="4:10" s="290" customFormat="1" ht="18" customHeight="1">
      <c r="D36" s="491" t="s">
        <v>47</v>
      </c>
      <c r="E36" s="491"/>
      <c r="F36" s="491"/>
      <c r="G36" s="491"/>
      <c r="H36" s="491"/>
      <c r="I36" s="491"/>
      <c r="J36" s="491"/>
    </row>
    <row r="37" spans="4:10" s="290" customFormat="1" ht="12.75" customHeight="1" thickBot="1">
      <c r="D37" s="448" t="s">
        <v>48</v>
      </c>
    </row>
    <row r="38" spans="4:10" s="290" customFormat="1" ht="12.75" customHeight="1">
      <c r="D38" s="492" t="s">
        <v>49</v>
      </c>
      <c r="E38" s="493"/>
      <c r="F38" s="493"/>
      <c r="G38" s="529" t="s">
        <v>66</v>
      </c>
      <c r="H38" s="530"/>
      <c r="I38" s="530"/>
      <c r="J38" s="531"/>
    </row>
    <row r="39" spans="4:10" s="290" customFormat="1" ht="12.75" customHeight="1" thickBot="1">
      <c r="D39" s="494"/>
      <c r="E39" s="495"/>
      <c r="F39" s="495"/>
      <c r="G39" s="532"/>
      <c r="H39" s="533"/>
      <c r="I39" s="533"/>
      <c r="J39" s="534"/>
    </row>
    <row r="40" spans="4:10" s="290" customFormat="1" ht="12.75" customHeight="1">
      <c r="D40" s="492" t="s">
        <v>234</v>
      </c>
      <c r="E40" s="493"/>
      <c r="F40" s="498"/>
      <c r="G40" s="479" t="s">
        <v>66</v>
      </c>
      <c r="H40" s="530"/>
      <c r="I40" s="530"/>
      <c r="J40" s="531"/>
    </row>
    <row r="41" spans="4:10" s="290" customFormat="1" ht="12.75" customHeight="1" thickBot="1">
      <c r="D41" s="494"/>
      <c r="E41" s="495"/>
      <c r="F41" s="540"/>
      <c r="G41" s="532"/>
      <c r="H41" s="533"/>
      <c r="I41" s="533"/>
      <c r="J41" s="534"/>
    </row>
    <row r="42" spans="4:10" s="290" customFormat="1" ht="12.75" customHeight="1">
      <c r="D42" s="492" t="s">
        <v>53</v>
      </c>
      <c r="E42" s="493"/>
      <c r="F42" s="493"/>
      <c r="G42" s="470" t="s">
        <v>67</v>
      </c>
      <c r="H42" s="471"/>
      <c r="I42" s="471"/>
      <c r="J42" s="472"/>
    </row>
    <row r="43" spans="4:10" s="290" customFormat="1" ht="12.75" customHeight="1">
      <c r="D43" s="494"/>
      <c r="E43" s="495"/>
      <c r="F43" s="495"/>
      <c r="G43" s="473"/>
      <c r="H43" s="474"/>
      <c r="I43" s="474"/>
      <c r="J43" s="475"/>
    </row>
    <row r="44" spans="4:10" s="290" customFormat="1" ht="12.75" customHeight="1" thickBot="1">
      <c r="D44" s="496"/>
      <c r="E44" s="497"/>
      <c r="F44" s="497"/>
      <c r="G44" s="476"/>
      <c r="H44" s="477"/>
      <c r="I44" s="477"/>
      <c r="J44" s="478"/>
    </row>
    <row r="45" spans="4:10" s="290" customFormat="1" ht="12.75" customHeight="1">
      <c r="D45" s="479" t="s">
        <v>50</v>
      </c>
      <c r="E45" s="480"/>
      <c r="F45" s="481"/>
      <c r="G45" s="470" t="s">
        <v>68</v>
      </c>
      <c r="H45" s="471"/>
      <c r="I45" s="471"/>
      <c r="J45" s="472"/>
    </row>
    <row r="46" spans="4:10" s="290" customFormat="1" ht="12.75" customHeight="1">
      <c r="D46" s="482"/>
      <c r="E46" s="483"/>
      <c r="F46" s="484"/>
      <c r="G46" s="473"/>
      <c r="H46" s="474"/>
      <c r="I46" s="474"/>
      <c r="J46" s="475"/>
    </row>
    <row r="47" spans="4:10" s="290" customFormat="1" ht="12.75" customHeight="1" thickBot="1">
      <c r="D47" s="485"/>
      <c r="E47" s="486"/>
      <c r="F47" s="487"/>
      <c r="G47" s="476"/>
      <c r="H47" s="477"/>
      <c r="I47" s="477"/>
      <c r="J47" s="478"/>
    </row>
    <row r="48" spans="4:10" s="290" customFormat="1" ht="12.75" customHeight="1">
      <c r="D48" s="492" t="s">
        <v>51</v>
      </c>
      <c r="E48" s="493"/>
      <c r="F48" s="498"/>
      <c r="G48" s="500" t="s">
        <v>69</v>
      </c>
      <c r="H48" s="501"/>
      <c r="I48" s="501"/>
      <c r="J48" s="502"/>
    </row>
    <row r="49" spans="1:11" s="290" customFormat="1" ht="12.75" customHeight="1" thickBot="1">
      <c r="D49" s="496"/>
      <c r="E49" s="497"/>
      <c r="F49" s="499"/>
      <c r="G49" s="503"/>
      <c r="H49" s="504"/>
      <c r="I49" s="504"/>
      <c r="J49" s="505"/>
    </row>
    <row r="50" spans="1:11" s="290" customFormat="1" ht="12.75" customHeight="1">
      <c r="D50" s="479" t="s">
        <v>52</v>
      </c>
      <c r="E50" s="480"/>
      <c r="F50" s="481"/>
      <c r="G50" s="479" t="s">
        <v>70</v>
      </c>
      <c r="H50" s="535"/>
      <c r="I50" s="535"/>
      <c r="J50" s="536"/>
    </row>
    <row r="51" spans="1:11" s="290" customFormat="1" ht="12.75" customHeight="1" thickBot="1">
      <c r="D51" s="485"/>
      <c r="E51" s="486"/>
      <c r="F51" s="487"/>
      <c r="G51" s="537"/>
      <c r="H51" s="538"/>
      <c r="I51" s="538"/>
      <c r="J51" s="539"/>
    </row>
    <row r="52" spans="1:11" s="290" customFormat="1" ht="12.75" customHeight="1">
      <c r="D52" s="479" t="s">
        <v>74</v>
      </c>
      <c r="E52" s="480"/>
      <c r="F52" s="480"/>
      <c r="G52" s="479" t="s">
        <v>71</v>
      </c>
      <c r="H52" s="480"/>
      <c r="I52" s="480"/>
      <c r="J52" s="481"/>
    </row>
    <row r="53" spans="1:11" s="290" customFormat="1" ht="12.75" customHeight="1" thickBot="1">
      <c r="D53" s="485"/>
      <c r="E53" s="486"/>
      <c r="F53" s="486"/>
      <c r="G53" s="485"/>
      <c r="H53" s="486"/>
      <c r="I53" s="486"/>
      <c r="J53" s="487"/>
    </row>
    <row r="54" spans="1:11" s="290" customFormat="1" ht="12.75" customHeight="1">
      <c r="D54" s="479" t="s">
        <v>54</v>
      </c>
      <c r="E54" s="480"/>
      <c r="F54" s="480"/>
      <c r="G54" s="506" t="s">
        <v>72</v>
      </c>
      <c r="H54" s="507"/>
      <c r="I54" s="507"/>
      <c r="J54" s="508"/>
    </row>
    <row r="55" spans="1:11" s="290" customFormat="1" ht="12.75" customHeight="1" thickBot="1">
      <c r="D55" s="485"/>
      <c r="E55" s="486"/>
      <c r="F55" s="486"/>
      <c r="G55" s="509"/>
      <c r="H55" s="510"/>
      <c r="I55" s="510"/>
      <c r="J55" s="511"/>
      <c r="K55" s="400"/>
    </row>
    <row r="56" spans="1:11" s="290" customFormat="1" ht="12.75" customHeight="1">
      <c r="D56" s="479" t="s">
        <v>55</v>
      </c>
      <c r="E56" s="520"/>
      <c r="F56" s="521"/>
      <c r="G56" s="479" t="s">
        <v>73</v>
      </c>
      <c r="H56" s="512"/>
      <c r="I56" s="512"/>
      <c r="J56" s="513"/>
      <c r="K56" s="400"/>
    </row>
    <row r="57" spans="1:11" s="290" customFormat="1" ht="12.75" customHeight="1">
      <c r="D57" s="522"/>
      <c r="E57" s="523"/>
      <c r="F57" s="524"/>
      <c r="G57" s="514"/>
      <c r="H57" s="515"/>
      <c r="I57" s="515"/>
      <c r="J57" s="516"/>
    </row>
    <row r="58" spans="1:11" s="290" customFormat="1" ht="12.75" customHeight="1" thickBot="1">
      <c r="D58" s="525"/>
      <c r="E58" s="526"/>
      <c r="F58" s="527"/>
      <c r="G58" s="517"/>
      <c r="H58" s="518"/>
      <c r="I58" s="518"/>
      <c r="J58" s="519"/>
    </row>
    <row r="59" spans="1:11" s="290" customFormat="1" ht="12.75" customHeight="1">
      <c r="D59" s="460"/>
      <c r="E59" s="460"/>
      <c r="F59" s="460"/>
      <c r="G59" s="459"/>
      <c r="H59" s="459"/>
      <c r="I59" s="459"/>
      <c r="J59" s="459"/>
    </row>
    <row r="60" spans="1:11" s="290" customFormat="1" ht="94.1" customHeight="1">
      <c r="A60" s="528"/>
      <c r="B60" s="528"/>
      <c r="C60" s="528"/>
      <c r="D60" s="528"/>
      <c r="E60" s="528"/>
      <c r="F60" s="528"/>
      <c r="G60" s="528"/>
      <c r="H60" s="528"/>
      <c r="I60" s="528"/>
      <c r="J60" s="528"/>
    </row>
    <row r="61" spans="1:11" s="290" customFormat="1" ht="12.6" customHeight="1">
      <c r="A61" s="463"/>
      <c r="B61" s="463"/>
      <c r="C61" s="463"/>
      <c r="D61" s="463"/>
      <c r="E61" s="463"/>
      <c r="F61" s="463"/>
      <c r="G61" s="463"/>
      <c r="H61" s="463"/>
      <c r="I61" s="463"/>
      <c r="J61" s="463"/>
    </row>
    <row r="62" spans="1:11" s="290" customFormat="1" ht="12.75" customHeight="1">
      <c r="D62" s="491" t="s">
        <v>56</v>
      </c>
      <c r="E62" s="491"/>
      <c r="F62" s="491"/>
      <c r="G62" s="491"/>
      <c r="H62" s="491"/>
      <c r="I62" s="491"/>
      <c r="J62" s="491"/>
    </row>
    <row r="63" spans="1:11" s="290" customFormat="1" ht="12.75" customHeight="1">
      <c r="D63" s="466" t="s">
        <v>57</v>
      </c>
      <c r="E63" s="466"/>
      <c r="F63" s="469" t="s">
        <v>17</v>
      </c>
      <c r="G63" s="469"/>
    </row>
    <row r="64" spans="1:11" s="290" customFormat="1" ht="12.75" customHeight="1">
      <c r="D64" s="466" t="s">
        <v>58</v>
      </c>
      <c r="E64" s="466"/>
      <c r="F64" s="466" t="s">
        <v>61</v>
      </c>
      <c r="G64" s="466"/>
      <c r="H64" s="466"/>
      <c r="I64" s="466"/>
      <c r="J64" s="466"/>
    </row>
    <row r="65" spans="4:10" s="290" customFormat="1" ht="12.75" customHeight="1">
      <c r="D65" s="466"/>
      <c r="E65" s="466"/>
      <c r="F65" s="466"/>
      <c r="G65" s="466"/>
      <c r="H65" s="466"/>
      <c r="I65" s="466"/>
      <c r="J65" s="466"/>
    </row>
    <row r="66" spans="4:10" s="290" customFormat="1" ht="12.75" customHeight="1">
      <c r="D66" s="469" t="s">
        <v>21</v>
      </c>
      <c r="E66" s="469"/>
      <c r="F66" s="490" t="s">
        <v>18</v>
      </c>
      <c r="G66" s="469"/>
      <c r="H66" s="469"/>
    </row>
    <row r="67" spans="4:10" s="290" customFormat="1" ht="12.75" customHeight="1">
      <c r="D67" s="468" t="s">
        <v>59</v>
      </c>
      <c r="E67" s="468"/>
      <c r="F67" s="488" t="s">
        <v>19</v>
      </c>
      <c r="G67" s="488"/>
      <c r="H67" s="488"/>
      <c r="I67" s="488"/>
      <c r="J67" s="488"/>
    </row>
    <row r="68" spans="4:10" s="290" customFormat="1" ht="12.75" customHeight="1">
      <c r="D68" s="489" t="s">
        <v>60</v>
      </c>
      <c r="E68" s="489"/>
      <c r="F68" s="466" t="s">
        <v>61</v>
      </c>
      <c r="G68" s="466"/>
      <c r="H68" s="466"/>
      <c r="I68" s="466"/>
      <c r="J68" s="466"/>
    </row>
    <row r="69" spans="4:10" s="291" customFormat="1" ht="12.75" customHeight="1">
      <c r="D69" s="489"/>
      <c r="E69" s="489"/>
      <c r="F69" s="466"/>
      <c r="G69" s="466"/>
      <c r="H69" s="466"/>
      <c r="I69" s="466"/>
      <c r="J69" s="466"/>
    </row>
    <row r="70" spans="4:10" s="291" customFormat="1" ht="12.75" customHeight="1">
      <c r="D70" s="489"/>
      <c r="E70" s="489"/>
      <c r="F70" s="490" t="s">
        <v>20</v>
      </c>
      <c r="G70" s="490"/>
      <c r="H70" s="490"/>
      <c r="I70" s="292"/>
      <c r="J70" s="292"/>
    </row>
    <row r="71" spans="4:10" s="290" customFormat="1" ht="12.75" customHeight="1">
      <c r="D71" s="469" t="s">
        <v>22</v>
      </c>
      <c r="E71" s="469"/>
      <c r="F71" s="466" t="s">
        <v>62</v>
      </c>
      <c r="G71" s="469"/>
      <c r="H71" s="469"/>
    </row>
    <row r="72" spans="4:10" s="290" customFormat="1" ht="12.75" customHeight="1"/>
    <row r="73" spans="4:10" s="290" customFormat="1" ht="12.75" customHeight="1">
      <c r="D73" s="464" t="s">
        <v>317</v>
      </c>
      <c r="E73" s="465"/>
      <c r="F73" s="465"/>
      <c r="G73" s="465"/>
      <c r="H73" s="465"/>
      <c r="I73" s="465"/>
      <c r="J73" s="465"/>
    </row>
    <row r="74" spans="4:10" s="290" customFormat="1" ht="12.75" customHeight="1">
      <c r="D74" s="465"/>
      <c r="E74" s="465"/>
      <c r="F74" s="465"/>
      <c r="G74" s="465"/>
      <c r="H74" s="465"/>
      <c r="I74" s="465"/>
      <c r="J74" s="465"/>
    </row>
    <row r="75" spans="4:10" s="290" customFormat="1" ht="12.75" customHeight="1">
      <c r="D75" s="465"/>
      <c r="E75" s="465"/>
      <c r="F75" s="465"/>
      <c r="G75" s="465"/>
      <c r="H75" s="465"/>
      <c r="I75" s="465"/>
      <c r="J75" s="465"/>
    </row>
    <row r="76" spans="4:10" s="290" customFormat="1" ht="12.75" customHeight="1">
      <c r="D76" s="465"/>
      <c r="E76" s="465"/>
      <c r="F76" s="465"/>
      <c r="G76" s="465"/>
      <c r="H76" s="465"/>
      <c r="I76" s="465"/>
      <c r="J76" s="465"/>
    </row>
    <row r="77" spans="4:10" s="290" customFormat="1" ht="12.75" customHeight="1">
      <c r="D77" s="465"/>
      <c r="E77" s="465"/>
      <c r="F77" s="465"/>
      <c r="G77" s="465"/>
      <c r="H77" s="465"/>
      <c r="I77" s="465"/>
      <c r="J77" s="465"/>
    </row>
    <row r="78" spans="4:10" s="290" customFormat="1" ht="12.75" customHeight="1">
      <c r="D78" s="465"/>
      <c r="E78" s="465"/>
      <c r="F78" s="465"/>
      <c r="G78" s="465"/>
      <c r="H78" s="465"/>
      <c r="I78" s="465"/>
      <c r="J78" s="465"/>
    </row>
    <row r="79" spans="4:10" s="290" customFormat="1" ht="12.75" customHeight="1">
      <c r="D79" s="465"/>
      <c r="E79" s="465"/>
      <c r="F79" s="465"/>
      <c r="G79" s="465"/>
      <c r="H79" s="465"/>
      <c r="I79" s="465"/>
      <c r="J79" s="465"/>
    </row>
    <row r="80" spans="4:10" s="290" customFormat="1" ht="12.75" customHeight="1">
      <c r="D80" s="465"/>
      <c r="E80" s="465"/>
      <c r="F80" s="465"/>
      <c r="G80" s="465"/>
      <c r="H80" s="465"/>
      <c r="I80" s="465"/>
      <c r="J80" s="465"/>
    </row>
    <row r="81" spans="4:10" s="290" customFormat="1" ht="12.75" customHeight="1">
      <c r="D81" s="465"/>
      <c r="E81" s="465"/>
      <c r="F81" s="465"/>
      <c r="G81" s="465"/>
      <c r="H81" s="465"/>
      <c r="I81" s="465"/>
      <c r="J81" s="465"/>
    </row>
    <row r="82" spans="4:10" s="290" customFormat="1" ht="12.75" customHeight="1">
      <c r="D82" s="465"/>
      <c r="E82" s="465"/>
      <c r="F82" s="465"/>
      <c r="G82" s="465"/>
      <c r="H82" s="465"/>
      <c r="I82" s="465"/>
      <c r="J82" s="465"/>
    </row>
    <row r="83" spans="4:10" s="290" customFormat="1" ht="12.75" customHeight="1">
      <c r="D83" s="465"/>
      <c r="E83" s="465"/>
      <c r="F83" s="465"/>
      <c r="G83" s="465"/>
      <c r="H83" s="465"/>
      <c r="I83" s="465"/>
      <c r="J83" s="465"/>
    </row>
    <row r="84" spans="4:10" s="290" customFormat="1" ht="12.75" customHeight="1">
      <c r="D84" s="465"/>
      <c r="E84" s="465"/>
      <c r="F84" s="465"/>
      <c r="G84" s="465"/>
      <c r="H84" s="465"/>
      <c r="I84" s="465"/>
      <c r="J84" s="465"/>
    </row>
    <row r="85" spans="4:10" s="290" customFormat="1" ht="12.75" customHeight="1"/>
    <row r="86" spans="4:10" s="290" customFormat="1" ht="12.75" customHeight="1">
      <c r="D86" s="466" t="s">
        <v>65</v>
      </c>
      <c r="E86" s="466"/>
      <c r="F86" s="466"/>
      <c r="G86" s="466"/>
      <c r="H86" s="466"/>
      <c r="I86" s="466"/>
      <c r="J86" s="466"/>
    </row>
    <row r="87" spans="4:10" s="290" customFormat="1" ht="12.75" customHeight="1">
      <c r="D87" s="466"/>
      <c r="E87" s="466"/>
      <c r="F87" s="466"/>
      <c r="G87" s="466"/>
      <c r="H87" s="466"/>
      <c r="I87" s="466"/>
      <c r="J87" s="466"/>
    </row>
    <row r="88" spans="4:10" s="290" customFormat="1" ht="12.75" customHeight="1">
      <c r="D88" s="466"/>
      <c r="E88" s="466"/>
      <c r="F88" s="466"/>
      <c r="G88" s="466"/>
      <c r="H88" s="466"/>
      <c r="I88" s="466"/>
      <c r="J88" s="466"/>
    </row>
    <row r="89" spans="4:10" s="290" customFormat="1" ht="12.75" customHeight="1">
      <c r="D89" s="466"/>
      <c r="E89" s="466"/>
      <c r="F89" s="466"/>
      <c r="G89" s="466"/>
      <c r="H89" s="466"/>
      <c r="I89" s="466"/>
      <c r="J89" s="466"/>
    </row>
    <row r="90" spans="4:10" s="290" customFormat="1" ht="12.75" customHeight="1">
      <c r="D90" s="466"/>
      <c r="E90" s="466"/>
      <c r="F90" s="466"/>
      <c r="G90" s="466"/>
      <c r="H90" s="466"/>
      <c r="I90" s="466"/>
      <c r="J90" s="466"/>
    </row>
    <row r="91" spans="4:10" s="290" customFormat="1" ht="12.75" customHeight="1">
      <c r="D91" s="466"/>
      <c r="E91" s="466"/>
      <c r="F91" s="466"/>
      <c r="G91" s="466"/>
      <c r="H91" s="466"/>
      <c r="I91" s="466"/>
      <c r="J91" s="466"/>
    </row>
    <row r="92" spans="4:10" s="290" customFormat="1" ht="12.75" customHeight="1">
      <c r="D92" s="466"/>
      <c r="E92" s="466"/>
      <c r="F92" s="466"/>
      <c r="G92" s="466"/>
      <c r="H92" s="466"/>
      <c r="I92" s="466"/>
      <c r="J92" s="466"/>
    </row>
    <row r="93" spans="4:10" s="290" customFormat="1" ht="12.75" customHeight="1">
      <c r="D93" s="466"/>
      <c r="E93" s="466"/>
      <c r="F93" s="466"/>
      <c r="G93" s="466"/>
      <c r="H93" s="466"/>
      <c r="I93" s="466"/>
      <c r="J93" s="466"/>
    </row>
    <row r="94" spans="4:10" s="290" customFormat="1" ht="12.75" customHeight="1">
      <c r="D94" s="466"/>
      <c r="E94" s="466"/>
      <c r="F94" s="466"/>
      <c r="G94" s="466"/>
      <c r="H94" s="466"/>
      <c r="I94" s="466"/>
      <c r="J94" s="466"/>
    </row>
    <row r="95" spans="4:10" s="290" customFormat="1" ht="12.75" customHeight="1">
      <c r="D95" s="466"/>
      <c r="E95" s="466"/>
      <c r="F95" s="466"/>
      <c r="G95" s="466"/>
      <c r="H95" s="466"/>
      <c r="I95" s="466"/>
      <c r="J95" s="466"/>
    </row>
    <row r="96" spans="4:10" s="290" customFormat="1" ht="12.75" customHeight="1">
      <c r="D96" s="466"/>
      <c r="E96" s="466"/>
      <c r="F96" s="466"/>
      <c r="G96" s="466"/>
      <c r="H96" s="466"/>
      <c r="I96" s="466"/>
      <c r="J96" s="466"/>
    </row>
    <row r="97" spans="4:10" s="290" customFormat="1" ht="12.75" customHeight="1">
      <c r="D97" s="466"/>
      <c r="E97" s="466"/>
      <c r="F97" s="466"/>
      <c r="G97" s="466"/>
      <c r="H97" s="466"/>
      <c r="I97" s="466"/>
      <c r="J97" s="466"/>
    </row>
    <row r="98" spans="4:10" s="290" customFormat="1" ht="12.75" customHeight="1">
      <c r="D98" s="466"/>
      <c r="E98" s="466"/>
      <c r="F98" s="466"/>
      <c r="G98" s="466"/>
      <c r="H98" s="466"/>
      <c r="I98" s="466"/>
      <c r="J98" s="466"/>
    </row>
    <row r="99" spans="4:10" s="290" customFormat="1" ht="12.75" customHeight="1">
      <c r="D99" s="466"/>
      <c r="E99" s="466"/>
      <c r="F99" s="466"/>
      <c r="G99" s="466"/>
      <c r="H99" s="466"/>
      <c r="I99" s="466"/>
      <c r="J99" s="466"/>
    </row>
    <row r="100" spans="4:10" s="290" customFormat="1" ht="12.75" customHeight="1"/>
    <row r="101" spans="4:10" s="290" customFormat="1" ht="12.75" customHeight="1">
      <c r="D101" s="467" t="s">
        <v>64</v>
      </c>
      <c r="E101" s="466"/>
      <c r="F101" s="466"/>
      <c r="G101" s="466"/>
      <c r="H101" s="466"/>
      <c r="I101" s="466"/>
      <c r="J101" s="466"/>
    </row>
    <row r="102" spans="4:10" s="290" customFormat="1" ht="12.75" customHeight="1">
      <c r="D102" s="466"/>
      <c r="E102" s="466"/>
      <c r="F102" s="466"/>
      <c r="G102" s="466"/>
      <c r="H102" s="466"/>
      <c r="I102" s="466"/>
      <c r="J102" s="466"/>
    </row>
    <row r="103" spans="4:10" s="290" customFormat="1" ht="12.75" customHeight="1">
      <c r="D103" s="466"/>
      <c r="E103" s="466"/>
      <c r="F103" s="466"/>
      <c r="G103" s="466"/>
      <c r="H103" s="466"/>
      <c r="I103" s="466"/>
      <c r="J103" s="466"/>
    </row>
    <row r="104" spans="4:10" s="290" customFormat="1" ht="12.75" customHeight="1">
      <c r="D104" s="466"/>
      <c r="E104" s="466"/>
      <c r="F104" s="466"/>
      <c r="G104" s="466"/>
      <c r="H104" s="466"/>
      <c r="I104" s="466"/>
      <c r="J104" s="466"/>
    </row>
    <row r="105" spans="4:10" s="290" customFormat="1" ht="12.75" customHeight="1">
      <c r="D105" s="466"/>
      <c r="E105" s="466"/>
      <c r="F105" s="466"/>
      <c r="G105" s="466"/>
      <c r="H105" s="466"/>
      <c r="I105" s="466"/>
      <c r="J105" s="466"/>
    </row>
    <row r="106" spans="4:10" s="290" customFormat="1" ht="12.75" customHeight="1">
      <c r="D106" s="466"/>
      <c r="E106" s="466"/>
      <c r="F106" s="466"/>
      <c r="G106" s="466"/>
      <c r="H106" s="466"/>
      <c r="I106" s="466"/>
      <c r="J106" s="466"/>
    </row>
    <row r="107" spans="4:10" s="290" customFormat="1" ht="12.75" customHeight="1">
      <c r="D107" s="466"/>
      <c r="E107" s="466"/>
      <c r="F107" s="466"/>
      <c r="G107" s="466"/>
      <c r="H107" s="466"/>
      <c r="I107" s="466"/>
      <c r="J107" s="466"/>
    </row>
    <row r="108" spans="4:10" s="290" customFormat="1" ht="12.75" customHeight="1"/>
    <row r="109" spans="4:10" s="290" customFormat="1" ht="12.75" customHeight="1">
      <c r="D109" s="468" t="s">
        <v>63</v>
      </c>
      <c r="E109" s="468"/>
      <c r="F109" s="468"/>
    </row>
    <row r="110" spans="4:10" ht="12.75" customHeight="1"/>
    <row r="111" spans="4:10" ht="12.75" customHeight="1"/>
  </sheetData>
  <sheetProtection algorithmName="SHA-512" hashValue="/var/99bALjJQq1Q4hlEdRzsTUaZsaUcfS7PDsRxV9bioybD5nFJb3TgvxpXkWcyorM1NJXGfJgU6/XLIZSWng==" saltValue="jbmy+9dnVuq9IwoBbf0QVw==" spinCount="100000" sheet="1" objects="1" scenarios="1"/>
  <mergeCells count="43">
    <mergeCell ref="D11:J11"/>
    <mergeCell ref="D16:J16"/>
    <mergeCell ref="D18:J18"/>
    <mergeCell ref="D26:J26"/>
    <mergeCell ref="D36:J36"/>
    <mergeCell ref="D38:F39"/>
    <mergeCell ref="G38:J39"/>
    <mergeCell ref="D50:F51"/>
    <mergeCell ref="G50:J51"/>
    <mergeCell ref="D40:F41"/>
    <mergeCell ref="G40:J41"/>
    <mergeCell ref="D62:J62"/>
    <mergeCell ref="D42:F44"/>
    <mergeCell ref="G52:J53"/>
    <mergeCell ref="D52:F53"/>
    <mergeCell ref="D48:F49"/>
    <mergeCell ref="G48:J49"/>
    <mergeCell ref="G54:J55"/>
    <mergeCell ref="D54:F55"/>
    <mergeCell ref="G56:J58"/>
    <mergeCell ref="D56:F58"/>
    <mergeCell ref="A60:J60"/>
    <mergeCell ref="F63:G63"/>
    <mergeCell ref="D64:E65"/>
    <mergeCell ref="F64:J65"/>
    <mergeCell ref="D66:E66"/>
    <mergeCell ref="F66:H66"/>
    <mergeCell ref="D73:J84"/>
    <mergeCell ref="D86:J99"/>
    <mergeCell ref="D101:J107"/>
    <mergeCell ref="D109:F109"/>
    <mergeCell ref="D19:J24"/>
    <mergeCell ref="G45:J47"/>
    <mergeCell ref="D45:F47"/>
    <mergeCell ref="G42:J44"/>
    <mergeCell ref="D67:E67"/>
    <mergeCell ref="F67:J67"/>
    <mergeCell ref="D68:E70"/>
    <mergeCell ref="F68:J69"/>
    <mergeCell ref="F70:H70"/>
    <mergeCell ref="D71:E71"/>
    <mergeCell ref="F71:H71"/>
    <mergeCell ref="D63:E63"/>
  </mergeCells>
  <hyperlinks>
    <hyperlink ref="F67:J67" r:id="rId1" display="https://energypedia.info/wiki/Toolbox_on_SPIS" xr:uid="{00000000-0004-0000-0000-000000000000}"/>
    <hyperlink ref="F66" r:id="rId2" xr:uid="{00000000-0004-0000-0000-000001000000}"/>
    <hyperlink ref="F70" r:id="rId3" xr:uid="{00000000-0004-0000-0000-000002000000}"/>
  </hyperlinks>
  <pageMargins left="0.7" right="0.7" top="0.78740157499999996" bottom="0.78740157499999996" header="0.3" footer="0.3"/>
  <pageSetup paperSize="9" scale="87" orientation="portrait" r:id="rId4"/>
  <rowBreaks count="1" manualBreakCount="1">
    <brk id="61" max="9"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35">
    <tabColor rgb="FF00B050"/>
  </sheetPr>
  <dimension ref="A1:N65"/>
  <sheetViews>
    <sheetView view="pageBreakPreview" zoomScale="85" zoomScaleNormal="100" zoomScaleSheetLayoutView="85" workbookViewId="0">
      <selection activeCell="E28" sqref="E28"/>
    </sheetView>
  </sheetViews>
  <sheetFormatPr baseColWidth="10" defaultColWidth="11.5" defaultRowHeight="13.6"/>
  <cols>
    <col min="1" max="1" width="3.75" style="217" customWidth="1"/>
    <col min="2" max="2" width="2.75" style="217" customWidth="1"/>
    <col min="3" max="3" width="5.5" style="217" customWidth="1"/>
    <col min="4" max="4" width="49" style="217" customWidth="1"/>
    <col min="5" max="5" width="14.875" style="220" customWidth="1"/>
    <col min="6" max="6" width="10.125" style="217" customWidth="1"/>
    <col min="7" max="7" width="28" style="217" customWidth="1"/>
    <col min="8" max="8" width="11.5" style="217"/>
    <col min="9" max="9" width="2.75" style="217" customWidth="1"/>
    <col min="10" max="10" width="8.25" style="217" hidden="1" customWidth="1"/>
    <col min="11" max="16384" width="11.5" style="217"/>
  </cols>
  <sheetData>
    <row r="1" spans="1:14" ht="14.95" thickBot="1">
      <c r="A1" s="543" t="s">
        <v>44</v>
      </c>
      <c r="B1" s="543"/>
      <c r="C1" s="543"/>
      <c r="D1" s="543"/>
      <c r="E1" s="543"/>
      <c r="F1" s="543"/>
      <c r="G1" s="543"/>
      <c r="H1" s="543"/>
      <c r="I1" s="543"/>
      <c r="J1" s="8"/>
      <c r="K1" s="8"/>
      <c r="L1" s="8"/>
      <c r="M1" s="8"/>
      <c r="N1" s="8"/>
    </row>
    <row r="2" spans="1:14" ht="23.95" customHeight="1">
      <c r="B2" s="654" t="s">
        <v>253</v>
      </c>
      <c r="C2" s="655"/>
      <c r="D2" s="655"/>
      <c r="E2" s="655"/>
      <c r="F2" s="655"/>
      <c r="G2" s="655"/>
      <c r="H2" s="655"/>
      <c r="I2" s="656"/>
      <c r="J2" s="6"/>
    </row>
    <row r="3" spans="1:14" ht="14.3">
      <c r="B3" s="256"/>
      <c r="C3" s="170"/>
      <c r="D3" s="170"/>
      <c r="E3" s="221"/>
      <c r="F3" s="222"/>
      <c r="G3" s="223"/>
      <c r="H3" s="106"/>
      <c r="I3" s="257"/>
      <c r="J3" s="224"/>
    </row>
    <row r="4" spans="1:14" ht="14.3">
      <c r="B4" s="258"/>
      <c r="C4" s="110"/>
      <c r="D4" s="1"/>
      <c r="E4" s="1"/>
      <c r="F4" s="82" t="s">
        <v>94</v>
      </c>
      <c r="G4" s="612">
        <f>'1 Informations générales'!C6</f>
        <v>0</v>
      </c>
      <c r="H4" s="621"/>
      <c r="I4" s="259"/>
      <c r="J4" s="224"/>
    </row>
    <row r="5" spans="1:14" ht="14.3">
      <c r="B5" s="258"/>
      <c r="C5" s="110"/>
      <c r="D5" s="1"/>
      <c r="E5" s="1"/>
      <c r="F5" s="112"/>
      <c r="G5" s="225"/>
      <c r="H5" s="337"/>
      <c r="I5" s="260"/>
      <c r="J5" s="224"/>
    </row>
    <row r="6" spans="1:14" ht="14.3">
      <c r="B6" s="261"/>
      <c r="C6" s="226" t="s">
        <v>13</v>
      </c>
      <c r="D6" s="227" t="s">
        <v>254</v>
      </c>
      <c r="E6" s="228">
        <f>SUM('3 Recettes cultures &amp; élévage'!G10:G14)</f>
        <v>0</v>
      </c>
      <c r="F6" s="229">
        <f>'1 Informations générales'!$D$13</f>
        <v>0</v>
      </c>
      <c r="G6" s="230" t="s">
        <v>13</v>
      </c>
      <c r="H6" s="231">
        <f>IF($E$16=0,0,(+E6/$E$16)*(1-$E$14))</f>
        <v>0</v>
      </c>
      <c r="I6" s="262"/>
    </row>
    <row r="7" spans="1:14" ht="14.3">
      <c r="B7" s="261"/>
      <c r="C7" s="226" t="s">
        <v>13</v>
      </c>
      <c r="D7" s="227" t="s">
        <v>255</v>
      </c>
      <c r="E7" s="228">
        <f>SUM('3 Recettes cultures &amp; élévage'!G16:G18)</f>
        <v>0</v>
      </c>
      <c r="F7" s="229">
        <f>'1 Informations générales'!$D$13</f>
        <v>0</v>
      </c>
      <c r="G7" s="230" t="s">
        <v>13</v>
      </c>
      <c r="H7" s="231">
        <f t="shared" ref="H7:H12" si="0">IF($E$16=0,0,(+E7/$E$16)*(1-$E$14))</f>
        <v>0</v>
      </c>
      <c r="I7" s="262"/>
    </row>
    <row r="8" spans="1:14" ht="14.3">
      <c r="B8" s="261"/>
      <c r="C8" s="226" t="s">
        <v>13</v>
      </c>
      <c r="D8" s="227" t="s">
        <v>256</v>
      </c>
      <c r="E8" s="228">
        <f>SUM('3 Recettes cultures &amp; élévage'!G26:G30)</f>
        <v>0</v>
      </c>
      <c r="F8" s="229">
        <f>'1 Informations générales'!$D$13</f>
        <v>0</v>
      </c>
      <c r="G8" s="230" t="s">
        <v>13</v>
      </c>
      <c r="H8" s="231">
        <f t="shared" si="0"/>
        <v>0</v>
      </c>
      <c r="I8" s="262"/>
    </row>
    <row r="9" spans="1:14" ht="14.3">
      <c r="B9" s="261"/>
      <c r="C9" s="226" t="s">
        <v>13</v>
      </c>
      <c r="D9" s="227" t="s">
        <v>257</v>
      </c>
      <c r="E9" s="228">
        <f>SUM('3 Recettes cultures &amp; élévage'!G32:G34)</f>
        <v>0</v>
      </c>
      <c r="F9" s="229">
        <f>'1 Informations générales'!$D$13</f>
        <v>0</v>
      </c>
      <c r="G9" s="230" t="s">
        <v>13</v>
      </c>
      <c r="H9" s="231">
        <f t="shared" si="0"/>
        <v>0</v>
      </c>
      <c r="I9" s="262"/>
    </row>
    <row r="10" spans="1:14" ht="14.3">
      <c r="B10" s="261"/>
      <c r="C10" s="226" t="s">
        <v>13</v>
      </c>
      <c r="D10" s="227" t="s">
        <v>258</v>
      </c>
      <c r="E10" s="228">
        <f>SUM('3 Recettes cultures &amp; élévage'!G43:G56)</f>
        <v>0</v>
      </c>
      <c r="F10" s="229">
        <f>'1 Informations générales'!$D$13</f>
        <v>0</v>
      </c>
      <c r="G10" s="230" t="s">
        <v>13</v>
      </c>
      <c r="H10" s="231">
        <f t="shared" si="0"/>
        <v>0</v>
      </c>
      <c r="I10" s="262"/>
    </row>
    <row r="11" spans="1:14" ht="14.3">
      <c r="B11" s="261"/>
      <c r="C11" s="226" t="s">
        <v>13</v>
      </c>
      <c r="D11" s="227" t="s">
        <v>259</v>
      </c>
      <c r="E11" s="228">
        <f>SUM('3 Recettes cultures &amp; élévage'!G58:G62)</f>
        <v>0</v>
      </c>
      <c r="F11" s="229">
        <f>'1 Informations générales'!$D$13</f>
        <v>0</v>
      </c>
      <c r="G11" s="230" t="s">
        <v>13</v>
      </c>
      <c r="H11" s="231">
        <f t="shared" si="0"/>
        <v>0</v>
      </c>
      <c r="I11" s="262"/>
    </row>
    <row r="12" spans="1:14" ht="14.3">
      <c r="B12" s="261"/>
      <c r="C12" s="250" t="s">
        <v>13</v>
      </c>
      <c r="D12" s="251" t="s">
        <v>260</v>
      </c>
      <c r="E12" s="252">
        <f>'4 Autres recettes'!O15</f>
        <v>0</v>
      </c>
      <c r="F12" s="253">
        <f>'1 Informations générales'!$D$13</f>
        <v>0</v>
      </c>
      <c r="G12" s="230" t="s">
        <v>13</v>
      </c>
      <c r="H12" s="232">
        <f t="shared" si="0"/>
        <v>0</v>
      </c>
      <c r="I12" s="262"/>
    </row>
    <row r="13" spans="1:14" ht="14.3">
      <c r="B13" s="261"/>
      <c r="C13" s="318"/>
      <c r="D13" s="317"/>
      <c r="E13" s="199"/>
      <c r="F13" s="323"/>
      <c r="G13" s="230"/>
      <c r="H13" s="316"/>
      <c r="I13" s="262"/>
    </row>
    <row r="14" spans="1:14" ht="14.3">
      <c r="B14" s="319"/>
      <c r="C14" s="248" t="s">
        <v>14</v>
      </c>
      <c r="D14" s="321" t="s">
        <v>261</v>
      </c>
      <c r="E14" s="322">
        <v>0.1</v>
      </c>
      <c r="F14" s="325" t="s">
        <v>12</v>
      </c>
      <c r="G14" s="230"/>
      <c r="H14" s="246"/>
      <c r="I14" s="262"/>
    </row>
    <row r="15" spans="1:14" ht="14.3">
      <c r="B15" s="261"/>
      <c r="C15" s="320"/>
      <c r="D15" s="237"/>
      <c r="E15" s="321"/>
      <c r="F15" s="324"/>
      <c r="G15" s="230"/>
      <c r="H15" s="246"/>
      <c r="I15" s="262"/>
    </row>
    <row r="16" spans="1:14" ht="14.3">
      <c r="B16" s="261"/>
      <c r="C16" s="249" t="s">
        <v>2</v>
      </c>
      <c r="D16" s="234" t="s">
        <v>262</v>
      </c>
      <c r="E16" s="218">
        <f>SUM(E6:E12)-(SUM(E6:E12)*E14)</f>
        <v>0</v>
      </c>
      <c r="F16" s="235">
        <f>'1 Informations générales'!$D$13</f>
        <v>0</v>
      </c>
      <c r="G16" s="230" t="s">
        <v>2</v>
      </c>
      <c r="H16" s="247">
        <f>SUM(H6:H12)</f>
        <v>0</v>
      </c>
      <c r="I16" s="262"/>
    </row>
    <row r="17" spans="2:9" ht="14.3">
      <c r="B17" s="261"/>
      <c r="C17" s="248"/>
      <c r="D17" s="200"/>
      <c r="E17" s="200"/>
      <c r="F17" s="238"/>
      <c r="G17" s="202"/>
      <c r="H17" s="202"/>
      <c r="I17" s="262"/>
    </row>
    <row r="18" spans="2:9">
      <c r="B18" s="261"/>
      <c r="C18" s="202"/>
      <c r="D18" s="237"/>
      <c r="E18" s="199"/>
      <c r="F18" s="202"/>
      <c r="G18" s="202"/>
      <c r="H18" s="202"/>
      <c r="I18" s="262"/>
    </row>
    <row r="19" spans="2:9" ht="14.3">
      <c r="B19" s="261"/>
      <c r="C19" s="226" t="s">
        <v>14</v>
      </c>
      <c r="D19" s="227" t="s">
        <v>263</v>
      </c>
      <c r="E19" s="228">
        <f>'6 Coûts Fixes et Variables'!O19</f>
        <v>0</v>
      </c>
      <c r="F19" s="229">
        <f>'1 Informations générales'!$D$13</f>
        <v>0</v>
      </c>
      <c r="G19" s="230" t="s">
        <v>13</v>
      </c>
      <c r="H19" s="232">
        <f>IF($E$21=0,0,+E19/$E$21)</f>
        <v>0</v>
      </c>
      <c r="I19" s="262"/>
    </row>
    <row r="20" spans="2:9" ht="14.3">
      <c r="B20" s="261"/>
      <c r="C20" s="226" t="s">
        <v>14</v>
      </c>
      <c r="D20" s="227" t="s">
        <v>264</v>
      </c>
      <c r="E20" s="228">
        <f>'6 Coûts Fixes et Variables'!O39</f>
        <v>0</v>
      </c>
      <c r="F20" s="229">
        <f>'1 Informations générales'!$D$13</f>
        <v>0</v>
      </c>
      <c r="G20" s="230" t="s">
        <v>13</v>
      </c>
      <c r="H20" s="232">
        <f>IF($E$21=0,0,+E20/$E$21)</f>
        <v>0</v>
      </c>
      <c r="I20" s="262"/>
    </row>
    <row r="21" spans="2:9" ht="14.3">
      <c r="B21" s="261"/>
      <c r="C21" s="233" t="s">
        <v>2</v>
      </c>
      <c r="D21" s="234" t="s">
        <v>265</v>
      </c>
      <c r="E21" s="218">
        <f>SUM(E19:E20)</f>
        <v>0</v>
      </c>
      <c r="F21" s="235">
        <f>'1 Informations générales'!$D$13</f>
        <v>0</v>
      </c>
      <c r="G21" s="230" t="s">
        <v>2</v>
      </c>
      <c r="H21" s="236">
        <f>SUM(H19:H20)</f>
        <v>0</v>
      </c>
      <c r="I21" s="262"/>
    </row>
    <row r="22" spans="2:9">
      <c r="B22" s="261"/>
      <c r="C22" s="202"/>
      <c r="D22" s="237"/>
      <c r="E22" s="199"/>
      <c r="F22" s="202"/>
      <c r="G22" s="202"/>
      <c r="H22" s="202"/>
      <c r="I22" s="262"/>
    </row>
    <row r="23" spans="2:9">
      <c r="B23" s="261"/>
      <c r="C23" s="238"/>
      <c r="D23" s="237"/>
      <c r="E23" s="199"/>
      <c r="F23" s="239"/>
      <c r="G23" s="202"/>
      <c r="H23" s="202"/>
      <c r="I23" s="262"/>
    </row>
    <row r="24" spans="2:9">
      <c r="B24" s="261"/>
      <c r="C24" s="238"/>
      <c r="D24" s="237"/>
      <c r="E24" s="199"/>
      <c r="F24" s="239"/>
      <c r="G24" s="202"/>
      <c r="H24" s="202"/>
      <c r="I24" s="262"/>
    </row>
    <row r="25" spans="2:9">
      <c r="B25" s="261"/>
      <c r="C25" s="238"/>
      <c r="D25" s="237"/>
      <c r="E25" s="199"/>
      <c r="F25" s="239"/>
      <c r="G25" s="202"/>
      <c r="H25" s="202"/>
      <c r="I25" s="262"/>
    </row>
    <row r="26" spans="2:9">
      <c r="B26" s="261"/>
      <c r="C26" s="238"/>
      <c r="D26" s="237"/>
      <c r="E26" s="199"/>
      <c r="F26" s="239"/>
      <c r="G26" s="202"/>
      <c r="H26" s="202"/>
      <c r="I26" s="262"/>
    </row>
    <row r="27" spans="2:9">
      <c r="B27" s="261"/>
      <c r="C27" s="238"/>
      <c r="D27" s="237"/>
      <c r="E27" s="199"/>
      <c r="F27" s="239"/>
      <c r="G27" s="202"/>
      <c r="H27" s="202"/>
      <c r="I27" s="262"/>
    </row>
    <row r="28" spans="2:9">
      <c r="B28" s="261"/>
      <c r="C28" s="238"/>
      <c r="D28" s="237"/>
      <c r="E28" s="240"/>
      <c r="F28" s="239"/>
      <c r="G28" s="202"/>
      <c r="H28" s="202"/>
      <c r="I28" s="262"/>
    </row>
    <row r="29" spans="2:9">
      <c r="B29" s="261"/>
      <c r="C29" s="238"/>
      <c r="D29" s="237"/>
      <c r="E29" s="240"/>
      <c r="F29" s="239"/>
      <c r="G29" s="202"/>
      <c r="H29" s="202"/>
      <c r="I29" s="262"/>
    </row>
    <row r="30" spans="2:9">
      <c r="B30" s="261"/>
      <c r="C30" s="238"/>
      <c r="D30" s="237"/>
      <c r="E30" s="240"/>
      <c r="F30" s="239"/>
      <c r="G30" s="202"/>
      <c r="H30" s="202"/>
      <c r="I30" s="262"/>
    </row>
    <row r="31" spans="2:9">
      <c r="B31" s="261"/>
      <c r="C31" s="238"/>
      <c r="D31" s="237"/>
      <c r="E31" s="240"/>
      <c r="F31" s="239"/>
      <c r="G31" s="202"/>
      <c r="H31" s="202"/>
      <c r="I31" s="262"/>
    </row>
    <row r="32" spans="2:9">
      <c r="B32" s="261"/>
      <c r="C32" s="238"/>
      <c r="D32" s="237"/>
      <c r="E32" s="240"/>
      <c r="F32" s="239"/>
      <c r="G32" s="202"/>
      <c r="H32" s="202"/>
      <c r="I32" s="262"/>
    </row>
    <row r="33" spans="2:9">
      <c r="B33" s="261"/>
      <c r="C33" s="203"/>
      <c r="D33" s="237"/>
      <c r="E33" s="240"/>
      <c r="F33" s="239"/>
      <c r="G33" s="202"/>
      <c r="H33" s="202"/>
      <c r="I33" s="262"/>
    </row>
    <row r="34" spans="2:9">
      <c r="B34" s="261"/>
      <c r="C34" s="203"/>
      <c r="D34" s="237"/>
      <c r="E34" s="240"/>
      <c r="F34" s="239"/>
      <c r="G34" s="202"/>
      <c r="H34" s="202"/>
      <c r="I34" s="262"/>
    </row>
    <row r="35" spans="2:9">
      <c r="B35" s="261"/>
      <c r="C35" s="203"/>
      <c r="D35" s="237"/>
      <c r="E35" s="240"/>
      <c r="F35" s="239"/>
      <c r="G35" s="202"/>
      <c r="H35" s="202"/>
      <c r="I35" s="262"/>
    </row>
    <row r="36" spans="2:9">
      <c r="B36" s="261"/>
      <c r="C36" s="238"/>
      <c r="D36" s="237"/>
      <c r="E36" s="240"/>
      <c r="F36" s="239"/>
      <c r="G36" s="202"/>
      <c r="H36" s="202"/>
      <c r="I36" s="262"/>
    </row>
    <row r="37" spans="2:9">
      <c r="B37" s="261"/>
      <c r="C37" s="238"/>
      <c r="D37" s="237"/>
      <c r="E37" s="199"/>
      <c r="F37" s="239"/>
      <c r="G37" s="202"/>
      <c r="H37" s="202"/>
      <c r="I37" s="262"/>
    </row>
    <row r="38" spans="2:9">
      <c r="B38" s="261"/>
      <c r="C38" s="238"/>
      <c r="D38" s="237"/>
      <c r="E38" s="199"/>
      <c r="F38" s="239"/>
      <c r="G38" s="202"/>
      <c r="H38" s="202"/>
      <c r="I38" s="262"/>
    </row>
    <row r="39" spans="2:9">
      <c r="B39" s="261"/>
      <c r="C39" s="238"/>
      <c r="D39" s="237"/>
      <c r="E39" s="199"/>
      <c r="F39" s="239"/>
      <c r="G39" s="202"/>
      <c r="H39" s="202"/>
      <c r="I39" s="262"/>
    </row>
    <row r="40" spans="2:9">
      <c r="B40" s="261"/>
      <c r="C40" s="238"/>
      <c r="D40" s="237"/>
      <c r="E40" s="199"/>
      <c r="F40" s="239"/>
      <c r="G40" s="202"/>
      <c r="H40" s="202"/>
      <c r="I40" s="262"/>
    </row>
    <row r="41" spans="2:9">
      <c r="B41" s="261"/>
      <c r="C41" s="238"/>
      <c r="D41" s="237"/>
      <c r="E41" s="199"/>
      <c r="F41" s="239"/>
      <c r="G41" s="202"/>
      <c r="H41" s="202"/>
      <c r="I41" s="262"/>
    </row>
    <row r="42" spans="2:9">
      <c r="B42" s="261"/>
      <c r="C42" s="238"/>
      <c r="D42" s="237"/>
      <c r="E42" s="199"/>
      <c r="F42" s="239"/>
      <c r="G42" s="202"/>
      <c r="H42" s="202"/>
      <c r="I42" s="262"/>
    </row>
    <row r="43" spans="2:9">
      <c r="B43" s="261"/>
      <c r="C43" s="238"/>
      <c r="D43" s="237"/>
      <c r="E43" s="199"/>
      <c r="F43" s="239"/>
      <c r="G43" s="202"/>
      <c r="H43" s="202"/>
      <c r="I43" s="262"/>
    </row>
    <row r="44" spans="2:9">
      <c r="B44" s="261"/>
      <c r="C44" s="238"/>
      <c r="D44" s="237"/>
      <c r="E44" s="199"/>
      <c r="F44" s="239"/>
      <c r="G44" s="202"/>
      <c r="H44" s="202"/>
      <c r="I44" s="262"/>
    </row>
    <row r="45" spans="2:9">
      <c r="B45" s="261"/>
      <c r="C45" s="238"/>
      <c r="D45" s="237"/>
      <c r="E45" s="199"/>
      <c r="F45" s="239"/>
      <c r="G45" s="202"/>
      <c r="H45" s="202"/>
      <c r="I45" s="262"/>
    </row>
    <row r="46" spans="2:9">
      <c r="B46" s="261"/>
      <c r="C46" s="238"/>
      <c r="D46" s="237"/>
      <c r="E46" s="199"/>
      <c r="F46" s="239"/>
      <c r="G46" s="202"/>
      <c r="H46" s="202"/>
      <c r="I46" s="262"/>
    </row>
    <row r="47" spans="2:9">
      <c r="B47" s="261"/>
      <c r="C47" s="238"/>
      <c r="D47" s="237"/>
      <c r="E47" s="199"/>
      <c r="F47" s="239"/>
      <c r="G47" s="202"/>
      <c r="H47" s="202"/>
      <c r="I47" s="262"/>
    </row>
    <row r="48" spans="2:9">
      <c r="B48" s="261"/>
      <c r="C48" s="238"/>
      <c r="D48" s="237"/>
      <c r="E48" s="199"/>
      <c r="F48" s="239"/>
      <c r="G48" s="202"/>
      <c r="H48" s="202"/>
      <c r="I48" s="262"/>
    </row>
    <row r="49" spans="2:12">
      <c r="B49" s="261"/>
      <c r="C49" s="238"/>
      <c r="D49" s="237"/>
      <c r="E49" s="199"/>
      <c r="F49" s="239"/>
      <c r="G49" s="202"/>
      <c r="H49" s="202"/>
      <c r="I49" s="262"/>
    </row>
    <row r="50" spans="2:12">
      <c r="B50" s="261"/>
      <c r="C50" s="238"/>
      <c r="D50" s="237"/>
      <c r="E50" s="199"/>
      <c r="F50" s="239"/>
      <c r="G50" s="202"/>
      <c r="H50" s="202"/>
      <c r="I50" s="262"/>
    </row>
    <row r="51" spans="2:12">
      <c r="B51" s="261"/>
      <c r="C51" s="238"/>
      <c r="D51" s="237"/>
      <c r="E51" s="199"/>
      <c r="F51" s="239"/>
      <c r="G51" s="202"/>
      <c r="H51" s="202"/>
      <c r="I51" s="262"/>
    </row>
    <row r="52" spans="2:12">
      <c r="B52" s="261"/>
      <c r="C52" s="238"/>
      <c r="D52" s="237"/>
      <c r="E52" s="199"/>
      <c r="F52" s="239"/>
      <c r="G52" s="202"/>
      <c r="H52" s="202"/>
      <c r="I52" s="262"/>
    </row>
    <row r="53" spans="2:12">
      <c r="B53" s="261"/>
      <c r="C53" s="238"/>
      <c r="D53" s="237"/>
      <c r="E53" s="199"/>
      <c r="F53" s="239"/>
      <c r="G53" s="202"/>
      <c r="H53" s="202"/>
      <c r="I53" s="262"/>
    </row>
    <row r="54" spans="2:12">
      <c r="B54" s="261"/>
      <c r="C54" s="238"/>
      <c r="D54" s="237"/>
      <c r="E54" s="199"/>
      <c r="F54" s="239"/>
      <c r="G54" s="202"/>
      <c r="H54" s="202"/>
      <c r="I54" s="262"/>
    </row>
    <row r="55" spans="2:12">
      <c r="B55" s="261"/>
      <c r="C55" s="203"/>
      <c r="D55" s="237"/>
      <c r="E55" s="199"/>
      <c r="F55" s="239"/>
      <c r="G55" s="202"/>
      <c r="H55" s="202"/>
      <c r="I55" s="262"/>
    </row>
    <row r="56" spans="2:12" ht="14.3" thickBot="1">
      <c r="B56" s="261"/>
      <c r="C56" s="203"/>
      <c r="D56" s="237"/>
      <c r="E56" s="199"/>
      <c r="F56" s="239"/>
      <c r="G56" s="202"/>
      <c r="H56" s="202"/>
      <c r="I56" s="262"/>
      <c r="L56" s="255"/>
    </row>
    <row r="57" spans="2:12" ht="24.8" customHeight="1" thickTop="1" thickBot="1">
      <c r="B57" s="261"/>
      <c r="C57" s="241" t="s">
        <v>2</v>
      </c>
      <c r="D57" s="458" t="str">
        <f>"RÉSULTAT BRUT DE LA FERME pour la période "  &amp;   '1 Informations générales'!D12</f>
        <v xml:space="preserve">RÉSULTAT BRUT DE LA FERME pour la période </v>
      </c>
      <c r="E57" s="219" t="str">
        <f>"to " &amp; '1 Informations générales'!E12</f>
        <v xml:space="preserve">to </v>
      </c>
      <c r="F57" s="219"/>
      <c r="G57" s="373">
        <f>E16-E21</f>
        <v>0</v>
      </c>
      <c r="H57" s="5">
        <f>'1 Informations générales'!$D$13</f>
        <v>0</v>
      </c>
      <c r="I57" s="262"/>
    </row>
    <row r="58" spans="2:12" ht="14.95" thickTop="1">
      <c r="B58" s="261"/>
      <c r="C58" s="202"/>
      <c r="D58" s="657" t="s">
        <v>266</v>
      </c>
      <c r="E58" s="657"/>
      <c r="F58" s="657"/>
      <c r="G58" s="271" t="e">
        <f>(E16-E21)/E16</f>
        <v>#DIV/0!</v>
      </c>
      <c r="H58" s="239"/>
      <c r="I58" s="262"/>
    </row>
    <row r="59" spans="2:12">
      <c r="B59" s="261"/>
      <c r="C59" s="202"/>
      <c r="D59" s="254"/>
      <c r="E59" s="267"/>
      <c r="F59" s="268"/>
      <c r="G59" s="269"/>
      <c r="H59" s="268"/>
      <c r="I59" s="262"/>
    </row>
    <row r="60" spans="2:12" ht="14.3">
      <c r="B60" s="261"/>
      <c r="C60" s="202"/>
      <c r="D60" s="658" t="str">
        <f>"bénéfice moyen par "&amp;'1 Informations générales'!$D$14&amp;" des cultures saisonnières:"</f>
        <v>bénéfice moyen par Acre des cultures saisonnières:</v>
      </c>
      <c r="E60" s="658"/>
      <c r="F60" s="659">
        <f>IFERROR('3 Recettes cultures &amp; élévage'!G19/'3 Recettes cultures &amp; élévage'!C6,"no crops")</f>
        <v>0</v>
      </c>
      <c r="G60" s="659"/>
      <c r="H60" s="326" t="str">
        <f>'1 Informations générales'!$D$13&amp;" per"&amp;" "&amp;'1 Informations générales'!$D$14</f>
        <v xml:space="preserve"> per Acre</v>
      </c>
      <c r="I60" s="262"/>
    </row>
    <row r="61" spans="2:12" ht="14.3">
      <c r="B61" s="261"/>
      <c r="C61" s="270"/>
      <c r="D61" s="658" t="str">
        <f>"bénéfice moyen par "&amp;'1 Informations générales'!D14&amp;" de cultures pérennes:"</f>
        <v>bénéfice moyen par Acre de cultures pérennes:</v>
      </c>
      <c r="E61" s="658"/>
      <c r="F61" s="659" t="str">
        <f>IFERROR('3 Recettes cultures &amp; élévage'!G35/'3 Recettes cultures &amp; élévage'!C22,"no crops")</f>
        <v>no crops</v>
      </c>
      <c r="G61" s="659"/>
      <c r="H61" s="326" t="str">
        <f>'1 Informations générales'!$D$13&amp;" per"&amp;" "&amp;'1 Informations générales'!$D$14</f>
        <v xml:space="preserve"> per Acre</v>
      </c>
      <c r="I61" s="262"/>
      <c r="K61" s="372"/>
    </row>
    <row r="62" spans="2:12" ht="14.3">
      <c r="B62" s="261"/>
      <c r="C62" s="200"/>
      <c r="D62" s="658" t="s">
        <v>267</v>
      </c>
      <c r="E62" s="658"/>
      <c r="F62" s="660">
        <f>IFERROR(('3 Recettes cultures &amp; élévage'!G63+'3 Recettes cultures &amp; élévage'!F39)/'3 Recettes cultures &amp; élévage'!C39,"no livestock")</f>
        <v>0</v>
      </c>
      <c r="G62" s="660"/>
      <c r="H62" s="326" t="str">
        <f>'1 Informations générales'!$D$13&amp;" per head"</f>
        <v xml:space="preserve"> per head</v>
      </c>
      <c r="I62" s="262"/>
    </row>
    <row r="63" spans="2:12" ht="14.3">
      <c r="B63" s="263"/>
      <c r="C63" s="237"/>
      <c r="D63" s="658" t="s">
        <v>268</v>
      </c>
      <c r="E63" s="658"/>
      <c r="F63" s="661">
        <f>'3 Recettes cultures &amp; élévage'!C6+'3 Recettes cultures &amp; élévage'!C22</f>
        <v>1</v>
      </c>
      <c r="G63" s="662"/>
      <c r="H63" s="327" t="str">
        <f>'1 Informations générales'!D14</f>
        <v>Acre</v>
      </c>
      <c r="I63" s="264"/>
      <c r="J63" s="381">
        <f>SUM('1 Informations générales'!I32:I36)-F63</f>
        <v>-1</v>
      </c>
    </row>
    <row r="64" spans="2:12">
      <c r="B64" s="263"/>
      <c r="C64" s="237"/>
      <c r="D64" s="653" t="str">
        <f>IF(J63&lt;0,"Cultivated area does not match available crop area (1. General Information)","")</f>
        <v>Cultivated area does not match available crop area (1. General Information)</v>
      </c>
      <c r="E64" s="653"/>
      <c r="F64" s="653"/>
      <c r="G64" s="653"/>
      <c r="H64" s="653"/>
      <c r="I64" s="264"/>
      <c r="J64" s="336"/>
    </row>
    <row r="65" spans="2:9" ht="11.25" customHeight="1" thickBot="1">
      <c r="B65" s="265"/>
      <c r="C65" s="272"/>
      <c r="D65" s="272"/>
      <c r="E65" s="272"/>
      <c r="F65" s="272"/>
      <c r="G65" s="272"/>
      <c r="H65" s="272"/>
      <c r="I65" s="266"/>
    </row>
  </sheetData>
  <sheetProtection password="E738" sheet="1" selectLockedCells="1"/>
  <mergeCells count="13">
    <mergeCell ref="D64:H64"/>
    <mergeCell ref="B2:I2"/>
    <mergeCell ref="G4:H4"/>
    <mergeCell ref="A1:I1"/>
    <mergeCell ref="D58:F58"/>
    <mergeCell ref="D60:E60"/>
    <mergeCell ref="D61:E61"/>
    <mergeCell ref="D62:E62"/>
    <mergeCell ref="D63:E63"/>
    <mergeCell ref="F60:G60"/>
    <mergeCell ref="F61:G61"/>
    <mergeCell ref="F62:G62"/>
    <mergeCell ref="F63:G63"/>
  </mergeCells>
  <conditionalFormatting sqref="H14:H15">
    <cfRule type="cellIs" dxfId="6" priority="7" operator="greaterThan">
      <formula>1.01</formula>
    </cfRule>
  </conditionalFormatting>
  <conditionalFormatting sqref="H21">
    <cfRule type="cellIs" dxfId="5" priority="5" operator="greaterThan">
      <formula>1.01</formula>
    </cfRule>
  </conditionalFormatting>
  <conditionalFormatting sqref="F63:H63 D64">
    <cfRule type="expression" dxfId="4" priority="3">
      <formula>$J$63&lt;0</formula>
    </cfRule>
  </conditionalFormatting>
  <conditionalFormatting sqref="G57">
    <cfRule type="cellIs" dxfId="3" priority="2" operator="lessThan">
      <formula>0</formula>
    </cfRule>
  </conditionalFormatting>
  <conditionalFormatting sqref="G58">
    <cfRule type="cellIs" dxfId="2" priority="1" operator="lessThan">
      <formula>0</formula>
    </cfRule>
  </conditionalFormatting>
  <dataValidations xWindow="590" yWindow="379" count="2">
    <dataValidation allowBlank="1" showInputMessage="1" showErrorMessage="1" prompt="If RED then compare crop areas under cultivation (in Seasonal and Perennial Crops) to area in Property status. Cultivated area is larger than area available for cultivation! " sqref="F63" xr:uid="{00000000-0002-0000-0900-000000000000}"/>
    <dataValidation allowBlank="1" showErrorMessage="1" prompt="If sales are projected, then consider possible losses" sqref="E14" xr:uid="{00000000-0002-0000-0900-000001000000}"/>
  </dataValidations>
  <pageMargins left="0.47244094488188981" right="0.47244094488188981" top="0.74803149606299213" bottom="0.55118110236220474" header="0.31496062992125984" footer="0.31496062992125984"/>
  <pageSetup paperSize="9" scale="78" orientation="portrait" r:id="rId1"/>
  <headerFooter>
    <oddHeader>&amp;L&amp;12Farm Analysis Tool&amp;C&amp;12Section: Farm Income Statement</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6">
    <tabColor rgb="FFFFC000"/>
  </sheetPr>
  <dimension ref="A1:N45"/>
  <sheetViews>
    <sheetView view="pageBreakPreview" zoomScale="60" zoomScaleNormal="80" workbookViewId="0">
      <selection activeCell="J31" sqref="J31"/>
    </sheetView>
  </sheetViews>
  <sheetFormatPr baseColWidth="10" defaultColWidth="9.125" defaultRowHeight="14.3"/>
  <cols>
    <col min="1" max="1" width="16.875" customWidth="1"/>
    <col min="2" max="14" width="12.75" customWidth="1"/>
  </cols>
  <sheetData>
    <row r="1" spans="1:14" ht="14.95" thickBot="1">
      <c r="A1" s="624" t="s">
        <v>44</v>
      </c>
      <c r="B1" s="624"/>
      <c r="C1" s="624"/>
      <c r="D1" s="624"/>
      <c r="E1" s="624"/>
      <c r="F1" s="624"/>
      <c r="G1" s="624"/>
      <c r="H1" s="624"/>
      <c r="I1" s="624"/>
      <c r="J1" s="624"/>
      <c r="K1" s="624"/>
      <c r="L1" s="624"/>
      <c r="M1" s="624"/>
      <c r="N1" s="624"/>
    </row>
    <row r="2" spans="1:14" ht="46.55" customHeight="1">
      <c r="A2" s="654" t="s">
        <v>270</v>
      </c>
      <c r="B2" s="655"/>
      <c r="C2" s="655"/>
      <c r="D2" s="655"/>
      <c r="E2" s="655"/>
      <c r="F2" s="655"/>
      <c r="G2" s="655"/>
      <c r="H2" s="655"/>
      <c r="I2" s="655"/>
      <c r="J2" s="655"/>
      <c r="K2" s="655"/>
      <c r="L2" s="655"/>
      <c r="M2" s="655"/>
      <c r="N2" s="656"/>
    </row>
    <row r="3" spans="1:14">
      <c r="A3" s="279"/>
      <c r="B3" s="276" t="s">
        <v>191</v>
      </c>
      <c r="C3" s="277" t="s">
        <v>192</v>
      </c>
      <c r="D3" s="278" t="s">
        <v>193</v>
      </c>
      <c r="E3" s="276" t="s">
        <v>194</v>
      </c>
      <c r="F3" s="277" t="s">
        <v>195</v>
      </c>
      <c r="G3" s="278" t="s">
        <v>196</v>
      </c>
      <c r="H3" s="277" t="s">
        <v>197</v>
      </c>
      <c r="I3" s="277" t="s">
        <v>198</v>
      </c>
      <c r="J3" s="278" t="s">
        <v>199</v>
      </c>
      <c r="K3" s="276" t="s">
        <v>200</v>
      </c>
      <c r="L3" s="276" t="s">
        <v>201</v>
      </c>
      <c r="M3" s="276" t="s">
        <v>202</v>
      </c>
      <c r="N3" s="280" t="s">
        <v>269</v>
      </c>
    </row>
    <row r="4" spans="1:14">
      <c r="A4" s="279"/>
      <c r="B4" s="274" t="s">
        <v>155</v>
      </c>
      <c r="C4" s="191" t="s">
        <v>155</v>
      </c>
      <c r="D4" s="273" t="s">
        <v>155</v>
      </c>
      <c r="E4" s="275" t="s">
        <v>155</v>
      </c>
      <c r="F4" s="274" t="s">
        <v>155</v>
      </c>
      <c r="G4" s="274" t="s">
        <v>155</v>
      </c>
      <c r="H4" s="274" t="s">
        <v>155</v>
      </c>
      <c r="I4" s="274" t="s">
        <v>155</v>
      </c>
      <c r="J4" s="274" t="s">
        <v>155</v>
      </c>
      <c r="K4" s="274" t="s">
        <v>155</v>
      </c>
      <c r="L4" s="274" t="s">
        <v>155</v>
      </c>
      <c r="M4" s="274" t="s">
        <v>155</v>
      </c>
      <c r="N4" s="281" t="s">
        <v>155</v>
      </c>
    </row>
    <row r="5" spans="1:14">
      <c r="A5" s="663" t="s">
        <v>271</v>
      </c>
      <c r="B5" s="664"/>
      <c r="C5" s="664"/>
      <c r="D5" s="664"/>
      <c r="E5" s="664"/>
      <c r="F5" s="664"/>
      <c r="G5" s="664"/>
      <c r="H5" s="664"/>
      <c r="I5" s="664"/>
      <c r="J5" s="664"/>
      <c r="K5" s="664"/>
      <c r="L5" s="664"/>
      <c r="M5" s="664"/>
      <c r="N5" s="665"/>
    </row>
    <row r="6" spans="1:14">
      <c r="A6" s="279" t="str">
        <f>'3 Recettes cultures &amp; élévage'!B10</f>
        <v>Tom</v>
      </c>
      <c r="B6" s="294"/>
      <c r="C6" s="294"/>
      <c r="D6" s="294"/>
      <c r="E6" s="294"/>
      <c r="F6" s="294"/>
      <c r="G6" s="294"/>
      <c r="H6" s="294"/>
      <c r="I6" s="294"/>
      <c r="J6" s="294"/>
      <c r="K6" s="294"/>
      <c r="L6" s="294"/>
      <c r="M6" s="294"/>
      <c r="N6" s="280" t="e">
        <f>AVERAGE(B6:M6)</f>
        <v>#DIV/0!</v>
      </c>
    </row>
    <row r="7" spans="1:14">
      <c r="A7" s="279">
        <f>'3 Recettes cultures &amp; élévage'!B11</f>
        <v>0</v>
      </c>
      <c r="B7" s="294"/>
      <c r="C7" s="294"/>
      <c r="D7" s="294"/>
      <c r="E7" s="294"/>
      <c r="F7" s="294"/>
      <c r="G7" s="294"/>
      <c r="H7" s="294"/>
      <c r="I7" s="294"/>
      <c r="J7" s="294"/>
      <c r="K7" s="294"/>
      <c r="L7" s="294"/>
      <c r="M7" s="294"/>
      <c r="N7" s="280" t="e">
        <f t="shared" ref="N7:N45" si="0">AVERAGE(B7:M7)</f>
        <v>#DIV/0!</v>
      </c>
    </row>
    <row r="8" spans="1:14">
      <c r="A8" s="279">
        <f>'3 Recettes cultures &amp; élévage'!B12</f>
        <v>0</v>
      </c>
      <c r="B8" s="294"/>
      <c r="C8" s="294"/>
      <c r="D8" s="294"/>
      <c r="E8" s="294"/>
      <c r="F8" s="294"/>
      <c r="G8" s="294"/>
      <c r="H8" s="294"/>
      <c r="I8" s="294"/>
      <c r="J8" s="294"/>
      <c r="K8" s="294"/>
      <c r="L8" s="294"/>
      <c r="M8" s="294"/>
      <c r="N8" s="280" t="e">
        <f t="shared" si="0"/>
        <v>#DIV/0!</v>
      </c>
    </row>
    <row r="9" spans="1:14">
      <c r="A9" s="279">
        <f>'3 Recettes cultures &amp; élévage'!B13</f>
        <v>0</v>
      </c>
      <c r="B9" s="294"/>
      <c r="C9" s="294"/>
      <c r="D9" s="294"/>
      <c r="E9" s="294"/>
      <c r="F9" s="294"/>
      <c r="G9" s="294"/>
      <c r="H9" s="294"/>
      <c r="I9" s="294"/>
      <c r="J9" s="294"/>
      <c r="K9" s="294"/>
      <c r="L9" s="294"/>
      <c r="M9" s="294"/>
      <c r="N9" s="280" t="e">
        <f t="shared" si="0"/>
        <v>#DIV/0!</v>
      </c>
    </row>
    <row r="10" spans="1:14">
      <c r="A10" s="279">
        <f>'3 Recettes cultures &amp; élévage'!B14</f>
        <v>0</v>
      </c>
      <c r="B10" s="294"/>
      <c r="C10" s="294"/>
      <c r="D10" s="294"/>
      <c r="E10" s="294"/>
      <c r="F10" s="294"/>
      <c r="G10" s="294"/>
      <c r="H10" s="294"/>
      <c r="I10" s="294"/>
      <c r="J10" s="294"/>
      <c r="K10" s="294"/>
      <c r="L10" s="294"/>
      <c r="M10" s="294"/>
      <c r="N10" s="280" t="e">
        <f t="shared" si="0"/>
        <v>#DIV/0!</v>
      </c>
    </row>
    <row r="11" spans="1:14">
      <c r="A11" s="285" t="str">
        <f>'3 Recettes cultures &amp; élévage'!B15</f>
        <v>Produits dérivés:</v>
      </c>
      <c r="B11" s="245"/>
      <c r="C11" s="245"/>
      <c r="D11" s="245"/>
      <c r="E11" s="245"/>
      <c r="F11" s="245"/>
      <c r="G11" s="245"/>
      <c r="H11" s="245"/>
      <c r="I11" s="245"/>
      <c r="J11" s="245"/>
      <c r="K11" s="245"/>
      <c r="L11" s="245"/>
      <c r="M11" s="245"/>
      <c r="N11" s="284"/>
    </row>
    <row r="12" spans="1:14">
      <c r="A12" s="279">
        <f>'3 Recettes cultures &amp; élévage'!B16</f>
        <v>0</v>
      </c>
      <c r="B12" s="294"/>
      <c r="C12" s="294"/>
      <c r="D12" s="294"/>
      <c r="E12" s="294"/>
      <c r="F12" s="294"/>
      <c r="G12" s="294"/>
      <c r="H12" s="294"/>
      <c r="I12" s="294"/>
      <c r="J12" s="294"/>
      <c r="K12" s="294"/>
      <c r="L12" s="294"/>
      <c r="M12" s="294"/>
      <c r="N12" s="280" t="e">
        <f t="shared" si="0"/>
        <v>#DIV/0!</v>
      </c>
    </row>
    <row r="13" spans="1:14">
      <c r="A13" s="279">
        <f>'3 Recettes cultures &amp; élévage'!B17</f>
        <v>0</v>
      </c>
      <c r="B13" s="294"/>
      <c r="C13" s="294"/>
      <c r="D13" s="294"/>
      <c r="E13" s="294"/>
      <c r="F13" s="294"/>
      <c r="G13" s="294"/>
      <c r="H13" s="294"/>
      <c r="I13" s="294"/>
      <c r="J13" s="294"/>
      <c r="K13" s="294"/>
      <c r="L13" s="294"/>
      <c r="M13" s="294"/>
      <c r="N13" s="280" t="e">
        <f t="shared" si="0"/>
        <v>#DIV/0!</v>
      </c>
    </row>
    <row r="14" spans="1:14">
      <c r="A14" s="279">
        <f>'3 Recettes cultures &amp; élévage'!B18</f>
        <v>0</v>
      </c>
      <c r="B14" s="294"/>
      <c r="C14" s="294"/>
      <c r="D14" s="294"/>
      <c r="E14" s="294"/>
      <c r="F14" s="294"/>
      <c r="G14" s="294"/>
      <c r="H14" s="294"/>
      <c r="I14" s="294"/>
      <c r="J14" s="294"/>
      <c r="K14" s="294"/>
      <c r="L14" s="294"/>
      <c r="M14" s="294"/>
      <c r="N14" s="280" t="e">
        <f t="shared" si="0"/>
        <v>#DIV/0!</v>
      </c>
    </row>
    <row r="15" spans="1:14">
      <c r="A15" s="663" t="s">
        <v>272</v>
      </c>
      <c r="B15" s="664"/>
      <c r="C15" s="664"/>
      <c r="D15" s="664"/>
      <c r="E15" s="664"/>
      <c r="F15" s="664"/>
      <c r="G15" s="664"/>
      <c r="H15" s="664"/>
      <c r="I15" s="664"/>
      <c r="J15" s="664"/>
      <c r="K15" s="664"/>
      <c r="L15" s="664"/>
      <c r="M15" s="664"/>
      <c r="N15" s="665"/>
    </row>
    <row r="16" spans="1:14">
      <c r="A16" s="279">
        <f>'3 Recettes cultures &amp; élévage'!B26</f>
        <v>0</v>
      </c>
      <c r="B16" s="294"/>
      <c r="C16" s="294"/>
      <c r="D16" s="294"/>
      <c r="E16" s="294"/>
      <c r="F16" s="294"/>
      <c r="G16" s="294"/>
      <c r="H16" s="294"/>
      <c r="I16" s="294"/>
      <c r="J16" s="294"/>
      <c r="K16" s="294"/>
      <c r="L16" s="294"/>
      <c r="M16" s="294"/>
      <c r="N16" s="280" t="e">
        <f t="shared" si="0"/>
        <v>#DIV/0!</v>
      </c>
    </row>
    <row r="17" spans="1:14">
      <c r="A17" s="279">
        <f>'3 Recettes cultures &amp; élévage'!B27</f>
        <v>0</v>
      </c>
      <c r="B17" s="294"/>
      <c r="C17" s="294"/>
      <c r="D17" s="294"/>
      <c r="E17" s="294"/>
      <c r="F17" s="294"/>
      <c r="G17" s="294"/>
      <c r="H17" s="294"/>
      <c r="I17" s="294"/>
      <c r="J17" s="294"/>
      <c r="K17" s="294"/>
      <c r="L17" s="294"/>
      <c r="M17" s="294"/>
      <c r="N17" s="280" t="e">
        <f t="shared" si="0"/>
        <v>#DIV/0!</v>
      </c>
    </row>
    <row r="18" spans="1:14">
      <c r="A18" s="279">
        <f>'3 Recettes cultures &amp; élévage'!B28</f>
        <v>0</v>
      </c>
      <c r="B18" s="294"/>
      <c r="C18" s="294"/>
      <c r="D18" s="294"/>
      <c r="E18" s="294"/>
      <c r="F18" s="294"/>
      <c r="G18" s="294"/>
      <c r="H18" s="294"/>
      <c r="I18" s="294"/>
      <c r="J18" s="294"/>
      <c r="K18" s="294"/>
      <c r="L18" s="294"/>
      <c r="M18" s="294"/>
      <c r="N18" s="280" t="e">
        <f t="shared" si="0"/>
        <v>#DIV/0!</v>
      </c>
    </row>
    <row r="19" spans="1:14">
      <c r="A19" s="279">
        <f>'3 Recettes cultures &amp; élévage'!B29</f>
        <v>0</v>
      </c>
      <c r="B19" s="294"/>
      <c r="C19" s="294"/>
      <c r="D19" s="294"/>
      <c r="E19" s="294"/>
      <c r="F19" s="294"/>
      <c r="G19" s="294"/>
      <c r="H19" s="294"/>
      <c r="I19" s="294"/>
      <c r="J19" s="294"/>
      <c r="K19" s="294"/>
      <c r="L19" s="294"/>
      <c r="M19" s="294"/>
      <c r="N19" s="280" t="e">
        <f t="shared" si="0"/>
        <v>#DIV/0!</v>
      </c>
    </row>
    <row r="20" spans="1:14">
      <c r="A20" s="279">
        <f>'3 Recettes cultures &amp; élévage'!B30</f>
        <v>0</v>
      </c>
      <c r="B20" s="294"/>
      <c r="C20" s="294"/>
      <c r="D20" s="294"/>
      <c r="E20" s="294"/>
      <c r="F20" s="294"/>
      <c r="G20" s="294"/>
      <c r="H20" s="294"/>
      <c r="I20" s="294"/>
      <c r="J20" s="294"/>
      <c r="K20" s="294"/>
      <c r="L20" s="294"/>
      <c r="M20" s="294"/>
      <c r="N20" s="280" t="e">
        <f t="shared" si="0"/>
        <v>#DIV/0!</v>
      </c>
    </row>
    <row r="21" spans="1:14">
      <c r="A21" s="285" t="str">
        <f>'3 Recettes cultures &amp; élévage'!B31</f>
        <v>Produits dérivés:</v>
      </c>
      <c r="B21" s="245"/>
      <c r="C21" s="245"/>
      <c r="D21" s="245"/>
      <c r="E21" s="245"/>
      <c r="F21" s="245"/>
      <c r="G21" s="245"/>
      <c r="H21" s="245"/>
      <c r="I21" s="245"/>
      <c r="J21" s="245"/>
      <c r="K21" s="245"/>
      <c r="L21" s="245"/>
      <c r="M21" s="245"/>
      <c r="N21" s="284"/>
    </row>
    <row r="22" spans="1:14">
      <c r="A22" s="279">
        <f>'3 Recettes cultures &amp; élévage'!B32</f>
        <v>0</v>
      </c>
      <c r="B22" s="294"/>
      <c r="C22" s="294"/>
      <c r="D22" s="294"/>
      <c r="E22" s="294"/>
      <c r="F22" s="294"/>
      <c r="G22" s="294"/>
      <c r="H22" s="294"/>
      <c r="I22" s="294"/>
      <c r="J22" s="294"/>
      <c r="K22" s="294"/>
      <c r="L22" s="294"/>
      <c r="M22" s="294"/>
      <c r="N22" s="280" t="e">
        <f t="shared" si="0"/>
        <v>#DIV/0!</v>
      </c>
    </row>
    <row r="23" spans="1:14">
      <c r="A23" s="279">
        <f>'3 Recettes cultures &amp; élévage'!B33</f>
        <v>0</v>
      </c>
      <c r="B23" s="294"/>
      <c r="C23" s="294"/>
      <c r="D23" s="294"/>
      <c r="E23" s="294"/>
      <c r="F23" s="294"/>
      <c r="G23" s="294"/>
      <c r="H23" s="294"/>
      <c r="I23" s="294"/>
      <c r="J23" s="294"/>
      <c r="K23" s="294"/>
      <c r="L23" s="294"/>
      <c r="M23" s="294"/>
      <c r="N23" s="280" t="e">
        <f t="shared" si="0"/>
        <v>#DIV/0!</v>
      </c>
    </row>
    <row r="24" spans="1:14">
      <c r="A24" s="279">
        <f>'3 Recettes cultures &amp; élévage'!B34</f>
        <v>0</v>
      </c>
      <c r="B24" s="294"/>
      <c r="C24" s="294"/>
      <c r="D24" s="294"/>
      <c r="E24" s="294"/>
      <c r="F24" s="294"/>
      <c r="G24" s="294"/>
      <c r="H24" s="294"/>
      <c r="I24" s="294"/>
      <c r="J24" s="294"/>
      <c r="K24" s="294"/>
      <c r="L24" s="294"/>
      <c r="M24" s="294"/>
      <c r="N24" s="280" t="e">
        <f t="shared" si="0"/>
        <v>#DIV/0!</v>
      </c>
    </row>
    <row r="25" spans="1:14">
      <c r="A25" s="663" t="s">
        <v>273</v>
      </c>
      <c r="B25" s="664"/>
      <c r="C25" s="664"/>
      <c r="D25" s="664"/>
      <c r="E25" s="664"/>
      <c r="F25" s="664"/>
      <c r="G25" s="664"/>
      <c r="H25" s="664"/>
      <c r="I25" s="664"/>
      <c r="J25" s="664"/>
      <c r="K25" s="664"/>
      <c r="L25" s="664"/>
      <c r="M25" s="664"/>
      <c r="N25" s="665"/>
    </row>
    <row r="26" spans="1:14">
      <c r="A26" s="279" t="str">
        <f>'3 Recettes cultures &amp; élévage'!B43</f>
        <v>Vaches laitières</v>
      </c>
      <c r="B26" s="294"/>
      <c r="C26" s="294"/>
      <c r="D26" s="294"/>
      <c r="E26" s="294"/>
      <c r="F26" s="294"/>
      <c r="G26" s="294"/>
      <c r="H26" s="294"/>
      <c r="I26" s="294"/>
      <c r="J26" s="294"/>
      <c r="K26" s="294"/>
      <c r="L26" s="294"/>
      <c r="M26" s="294"/>
      <c r="N26" s="280" t="e">
        <f t="shared" si="0"/>
        <v>#DIV/0!</v>
      </c>
    </row>
    <row r="27" spans="1:14">
      <c r="A27" s="279" t="str">
        <f>'3 Recettes cultures &amp; élévage'!B44</f>
        <v>Génisses</v>
      </c>
      <c r="B27" s="294"/>
      <c r="C27" s="294"/>
      <c r="D27" s="294"/>
      <c r="E27" s="294"/>
      <c r="F27" s="294"/>
      <c r="G27" s="294"/>
      <c r="H27" s="294"/>
      <c r="I27" s="294"/>
      <c r="J27" s="294"/>
      <c r="K27" s="294"/>
      <c r="L27" s="294"/>
      <c r="M27" s="294"/>
      <c r="N27" s="280" t="e">
        <f t="shared" si="0"/>
        <v>#DIV/0!</v>
      </c>
    </row>
    <row r="28" spans="1:14">
      <c r="A28" s="279" t="str">
        <f>'3 Recettes cultures &amp; élévage'!B45</f>
        <v>Bœufs adultes</v>
      </c>
      <c r="B28" s="294"/>
      <c r="C28" s="294"/>
      <c r="D28" s="294"/>
      <c r="E28" s="294"/>
      <c r="F28" s="294"/>
      <c r="G28" s="294"/>
      <c r="H28" s="294"/>
      <c r="I28" s="294"/>
      <c r="J28" s="294"/>
      <c r="K28" s="294"/>
      <c r="L28" s="294"/>
      <c r="M28" s="294"/>
      <c r="N28" s="280" t="e">
        <f t="shared" si="0"/>
        <v>#DIV/0!</v>
      </c>
    </row>
    <row r="29" spans="1:14">
      <c r="A29" s="279" t="str">
        <f>'3 Recettes cultures &amp; élévage'!B46</f>
        <v>Bœufs juvéniles</v>
      </c>
      <c r="B29" s="294"/>
      <c r="C29" s="294"/>
      <c r="D29" s="294"/>
      <c r="E29" s="294"/>
      <c r="F29" s="294"/>
      <c r="G29" s="294"/>
      <c r="H29" s="294"/>
      <c r="I29" s="294"/>
      <c r="J29" s="294"/>
      <c r="K29" s="294"/>
      <c r="L29" s="294"/>
      <c r="M29" s="294"/>
      <c r="N29" s="280" t="e">
        <f t="shared" si="0"/>
        <v>#DIV/0!</v>
      </c>
    </row>
    <row r="30" spans="1:14">
      <c r="A30" s="279" t="str">
        <f>'3 Recettes cultures &amp; élévage'!B47</f>
        <v>Veaux</v>
      </c>
      <c r="B30" s="294"/>
      <c r="C30" s="294"/>
      <c r="D30" s="294"/>
      <c r="E30" s="294"/>
      <c r="F30" s="294"/>
      <c r="G30" s="294"/>
      <c r="H30" s="294"/>
      <c r="I30" s="294"/>
      <c r="J30" s="294"/>
      <c r="K30" s="294"/>
      <c r="L30" s="294"/>
      <c r="M30" s="294"/>
      <c r="N30" s="280" t="e">
        <f t="shared" si="0"/>
        <v>#DIV/0!</v>
      </c>
    </row>
    <row r="31" spans="1:14">
      <c r="A31" s="279" t="str">
        <f>'3 Recettes cultures &amp; élévage'!B48</f>
        <v>Moutons</v>
      </c>
      <c r="B31" s="294"/>
      <c r="C31" s="294"/>
      <c r="D31" s="294"/>
      <c r="E31" s="294"/>
      <c r="F31" s="294"/>
      <c r="G31" s="294"/>
      <c r="H31" s="294"/>
      <c r="I31" s="294"/>
      <c r="J31" s="294"/>
      <c r="K31" s="294"/>
      <c r="L31" s="294"/>
      <c r="M31" s="294"/>
      <c r="N31" s="280" t="e">
        <f t="shared" si="0"/>
        <v>#DIV/0!</v>
      </c>
    </row>
    <row r="32" spans="1:14">
      <c r="A32" s="279" t="str">
        <f>'3 Recettes cultures &amp; élévage'!B49</f>
        <v>Boucs de mouton</v>
      </c>
      <c r="B32" s="294"/>
      <c r="C32" s="294"/>
      <c r="D32" s="294"/>
      <c r="E32" s="294"/>
      <c r="F32" s="294"/>
      <c r="G32" s="294"/>
      <c r="H32" s="294"/>
      <c r="I32" s="294"/>
      <c r="J32" s="294"/>
      <c r="K32" s="294"/>
      <c r="L32" s="294"/>
      <c r="M32" s="294"/>
      <c r="N32" s="280" t="e">
        <f t="shared" si="0"/>
        <v>#DIV/0!</v>
      </c>
    </row>
    <row r="33" spans="1:14">
      <c r="A33" s="279" t="str">
        <f>'3 Recettes cultures &amp; élévage'!B50</f>
        <v>Enfants moutons</v>
      </c>
      <c r="B33" s="294"/>
      <c r="C33" s="294"/>
      <c r="D33" s="294"/>
      <c r="E33" s="294"/>
      <c r="F33" s="294"/>
      <c r="G33" s="294"/>
      <c r="H33" s="294"/>
      <c r="I33" s="294"/>
      <c r="J33" s="294"/>
      <c r="K33" s="294"/>
      <c r="L33" s="294"/>
      <c r="M33" s="294"/>
      <c r="N33" s="280" t="e">
        <f t="shared" si="0"/>
        <v>#DIV/0!</v>
      </c>
    </row>
    <row r="34" spans="1:14">
      <c r="A34" s="279" t="str">
        <f>'3 Recettes cultures &amp; élévage'!B51</f>
        <v>Chèvre</v>
      </c>
      <c r="B34" s="294"/>
      <c r="C34" s="294"/>
      <c r="D34" s="294"/>
      <c r="E34" s="294"/>
      <c r="F34" s="294"/>
      <c r="G34" s="294"/>
      <c r="H34" s="294"/>
      <c r="I34" s="294"/>
      <c r="J34" s="294"/>
      <c r="K34" s="294"/>
      <c r="L34" s="294"/>
      <c r="M34" s="294"/>
      <c r="N34" s="280" t="e">
        <f t="shared" si="0"/>
        <v>#DIV/0!</v>
      </c>
    </row>
    <row r="35" spans="1:14">
      <c r="A35" s="279" t="str">
        <f>'3 Recettes cultures &amp; élévage'!B52</f>
        <v>Boucs de chèvre</v>
      </c>
      <c r="B35" s="294"/>
      <c r="C35" s="294"/>
      <c r="D35" s="294"/>
      <c r="E35" s="294"/>
      <c r="F35" s="294"/>
      <c r="G35" s="294"/>
      <c r="H35" s="294"/>
      <c r="I35" s="294"/>
      <c r="J35" s="294"/>
      <c r="K35" s="294"/>
      <c r="L35" s="294"/>
      <c r="M35" s="294"/>
      <c r="N35" s="280" t="e">
        <f t="shared" si="0"/>
        <v>#DIV/0!</v>
      </c>
    </row>
    <row r="36" spans="1:14">
      <c r="A36" s="279" t="str">
        <f>'3 Recettes cultures &amp; élévage'!B53</f>
        <v>Chèvre chevreau</v>
      </c>
      <c r="B36" s="294"/>
      <c r="C36" s="294"/>
      <c r="D36" s="294"/>
      <c r="E36" s="294"/>
      <c r="F36" s="294"/>
      <c r="G36" s="294"/>
      <c r="H36" s="294"/>
      <c r="I36" s="294"/>
      <c r="J36" s="294"/>
      <c r="K36" s="294"/>
      <c r="L36" s="294"/>
      <c r="M36" s="294"/>
      <c r="N36" s="280" t="e">
        <f t="shared" si="0"/>
        <v>#DIV/0!</v>
      </c>
    </row>
    <row r="37" spans="1:14">
      <c r="A37" s="279" t="str">
        <f>'3 Recettes cultures &amp; élévage'!B54</f>
        <v>Poulets</v>
      </c>
      <c r="B37" s="294"/>
      <c r="C37" s="294"/>
      <c r="D37" s="294"/>
      <c r="E37" s="294"/>
      <c r="F37" s="294"/>
      <c r="G37" s="294"/>
      <c r="H37" s="294"/>
      <c r="I37" s="294"/>
      <c r="J37" s="294"/>
      <c r="K37" s="294"/>
      <c r="L37" s="294"/>
      <c r="M37" s="294"/>
      <c r="N37" s="280" t="e">
        <f t="shared" si="0"/>
        <v>#DIV/0!</v>
      </c>
    </row>
    <row r="38" spans="1:14">
      <c r="A38" s="279">
        <f>'3 Recettes cultures &amp; élévage'!B55</f>
        <v>0</v>
      </c>
      <c r="B38" s="294"/>
      <c r="C38" s="294"/>
      <c r="D38" s="294"/>
      <c r="E38" s="294"/>
      <c r="F38" s="294"/>
      <c r="G38" s="294"/>
      <c r="H38" s="294"/>
      <c r="I38" s="294"/>
      <c r="J38" s="294"/>
      <c r="K38" s="294"/>
      <c r="L38" s="294"/>
      <c r="M38" s="294"/>
      <c r="N38" s="280" t="e">
        <f t="shared" si="0"/>
        <v>#DIV/0!</v>
      </c>
    </row>
    <row r="39" spans="1:14">
      <c r="A39" s="279">
        <f>'3 Recettes cultures &amp; élévage'!B56</f>
        <v>0</v>
      </c>
      <c r="B39" s="294"/>
      <c r="C39" s="294"/>
      <c r="D39" s="294"/>
      <c r="E39" s="294"/>
      <c r="F39" s="294"/>
      <c r="G39" s="294"/>
      <c r="H39" s="294"/>
      <c r="I39" s="294"/>
      <c r="J39" s="294"/>
      <c r="K39" s="294"/>
      <c r="L39" s="294"/>
      <c r="M39" s="294"/>
      <c r="N39" s="280" t="e">
        <f t="shared" si="0"/>
        <v>#DIV/0!</v>
      </c>
    </row>
    <row r="40" spans="1:14">
      <c r="A40" s="285" t="str">
        <f>'3 Recettes cultures &amp; élévage'!B57</f>
        <v>Produits dérivés:</v>
      </c>
      <c r="B40" s="245"/>
      <c r="C40" s="245"/>
      <c r="D40" s="245"/>
      <c r="E40" s="245"/>
      <c r="F40" s="245"/>
      <c r="G40" s="245"/>
      <c r="H40" s="245"/>
      <c r="I40" s="245"/>
      <c r="J40" s="245"/>
      <c r="K40" s="245"/>
      <c r="L40" s="245"/>
      <c r="M40" s="245"/>
      <c r="N40" s="284"/>
    </row>
    <row r="41" spans="1:14">
      <c r="A41" s="279" t="str">
        <f>'3 Recettes cultures &amp; élévage'!B58</f>
        <v>Lait</v>
      </c>
      <c r="B41" s="294"/>
      <c r="C41" s="294"/>
      <c r="D41" s="294"/>
      <c r="E41" s="294"/>
      <c r="F41" s="294"/>
      <c r="G41" s="294"/>
      <c r="H41" s="294"/>
      <c r="I41" s="294"/>
      <c r="J41" s="294"/>
      <c r="K41" s="294"/>
      <c r="L41" s="294"/>
      <c r="M41" s="294"/>
      <c r="N41" s="280" t="e">
        <f t="shared" si="0"/>
        <v>#DIV/0!</v>
      </c>
    </row>
    <row r="42" spans="1:14">
      <c r="A42" s="279" t="str">
        <f>'3 Recettes cultures &amp; élévage'!B59</f>
        <v>Œufs</v>
      </c>
      <c r="B42" s="294"/>
      <c r="C42" s="294"/>
      <c r="D42" s="294"/>
      <c r="E42" s="294"/>
      <c r="F42" s="294"/>
      <c r="G42" s="294"/>
      <c r="H42" s="294"/>
      <c r="I42" s="294"/>
      <c r="J42" s="294"/>
      <c r="K42" s="294"/>
      <c r="L42" s="294"/>
      <c r="M42" s="294"/>
      <c r="N42" s="280" t="e">
        <f t="shared" si="0"/>
        <v>#DIV/0!</v>
      </c>
    </row>
    <row r="43" spans="1:14">
      <c r="A43" s="279" t="str">
        <f>'3 Recettes cultures &amp; élévage'!B60</f>
        <v>Peaux</v>
      </c>
      <c r="B43" s="294"/>
      <c r="C43" s="294"/>
      <c r="D43" s="294"/>
      <c r="E43" s="294"/>
      <c r="F43" s="294"/>
      <c r="G43" s="294"/>
      <c r="H43" s="294"/>
      <c r="I43" s="294"/>
      <c r="J43" s="294"/>
      <c r="K43" s="294"/>
      <c r="L43" s="294"/>
      <c r="M43" s="294"/>
      <c r="N43" s="280" t="e">
        <f t="shared" si="0"/>
        <v>#DIV/0!</v>
      </c>
    </row>
    <row r="44" spans="1:14">
      <c r="A44" s="279" t="str">
        <f>'3 Recettes cultures &amp; élévage'!B61</f>
        <v>Fumier</v>
      </c>
      <c r="B44" s="294"/>
      <c r="C44" s="294"/>
      <c r="D44" s="294"/>
      <c r="E44" s="294"/>
      <c r="F44" s="294"/>
      <c r="G44" s="294"/>
      <c r="H44" s="294"/>
      <c r="I44" s="294"/>
      <c r="J44" s="294"/>
      <c r="K44" s="294"/>
      <c r="L44" s="294"/>
      <c r="M44" s="294"/>
      <c r="N44" s="280" t="e">
        <f t="shared" si="0"/>
        <v>#DIV/0!</v>
      </c>
    </row>
    <row r="45" spans="1:14" ht="14.95" thickBot="1">
      <c r="A45" s="282">
        <f>'3 Recettes cultures &amp; élévage'!B62</f>
        <v>0</v>
      </c>
      <c r="B45" s="295"/>
      <c r="C45" s="295"/>
      <c r="D45" s="295"/>
      <c r="E45" s="295"/>
      <c r="F45" s="295"/>
      <c r="G45" s="295"/>
      <c r="H45" s="295"/>
      <c r="I45" s="295"/>
      <c r="J45" s="295"/>
      <c r="K45" s="295"/>
      <c r="L45" s="295"/>
      <c r="M45" s="295"/>
      <c r="N45" s="283" t="e">
        <f t="shared" si="0"/>
        <v>#DIV/0!</v>
      </c>
    </row>
  </sheetData>
  <sheetProtection algorithmName="SHA-512" hashValue="7pSdtfByK4jFrOar85LRouQ2IxwtlgVXpTKzMtV90fkR+H2wFLcafvMHIrsbTeMdwTTodGf2fvE5OsW05fUPmA==" saltValue="US5tAau3npxF/tQDYagoLw==" spinCount="100000" sheet="1" selectLockedCells="1"/>
  <mergeCells count="5">
    <mergeCell ref="A2:N2"/>
    <mergeCell ref="A5:N5"/>
    <mergeCell ref="A15:N15"/>
    <mergeCell ref="A25:N25"/>
    <mergeCell ref="A1:N1"/>
  </mergeCells>
  <pageMargins left="0.7" right="0.7" top="0.75" bottom="0.75" header="0.3" footer="0.3"/>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tabColor rgb="FFFFC000"/>
  </sheetPr>
  <dimension ref="A1:J36"/>
  <sheetViews>
    <sheetView view="pageBreakPreview" topLeftCell="A13" zoomScaleNormal="85" zoomScaleSheetLayoutView="100" workbookViewId="0">
      <selection activeCell="G13" sqref="G13"/>
    </sheetView>
  </sheetViews>
  <sheetFormatPr baseColWidth="10" defaultColWidth="9.125" defaultRowHeight="13.6"/>
  <cols>
    <col min="1" max="1" width="3.75" style="76" customWidth="1"/>
    <col min="2" max="2" width="26.5" style="76" customWidth="1"/>
    <col min="3" max="3" width="48.5" style="76" customWidth="1"/>
    <col min="4" max="4" width="19" style="76" customWidth="1"/>
    <col min="5" max="5" width="2.5" style="349" customWidth="1"/>
    <col min="6" max="6" width="5.5" style="76" customWidth="1"/>
    <col min="7" max="7" width="12.5" style="76" customWidth="1"/>
    <col min="8" max="8" width="11.5" style="76" customWidth="1"/>
    <col min="9" max="9" width="11.25" style="76" customWidth="1"/>
    <col min="10" max="11" width="9.125" style="76" customWidth="1"/>
    <col min="12" max="16384" width="9.125" style="76"/>
  </cols>
  <sheetData>
    <row r="1" spans="1:10" ht="14.95" thickBot="1">
      <c r="A1" s="666" t="s">
        <v>44</v>
      </c>
      <c r="B1" s="666"/>
      <c r="C1" s="666"/>
      <c r="D1" s="666"/>
      <c r="E1" s="366"/>
    </row>
    <row r="2" spans="1:10" ht="23.95" customHeight="1" thickTop="1">
      <c r="B2" s="576" t="s">
        <v>55</v>
      </c>
      <c r="C2" s="577"/>
      <c r="D2" s="578"/>
      <c r="E2" s="344"/>
    </row>
    <row r="3" spans="1:10" ht="9" customHeight="1">
      <c r="B3" s="77"/>
      <c r="C3" s="78"/>
      <c r="D3" s="86"/>
      <c r="E3" s="168"/>
    </row>
    <row r="4" spans="1:10" ht="9" customHeight="1">
      <c r="B4" s="84"/>
      <c r="C4" s="78"/>
      <c r="D4" s="86"/>
      <c r="E4" s="168"/>
    </row>
    <row r="5" spans="1:10" ht="20.25" customHeight="1">
      <c r="B5" s="672" t="s">
        <v>274</v>
      </c>
      <c r="C5" s="673"/>
      <c r="D5" s="674"/>
      <c r="E5" s="345"/>
    </row>
    <row r="6" spans="1:10" ht="15.8" customHeight="1" thickBot="1">
      <c r="B6" s="342" t="s">
        <v>275</v>
      </c>
      <c r="C6" s="340" t="s">
        <v>276</v>
      </c>
      <c r="D6" s="343" t="s">
        <v>277</v>
      </c>
      <c r="E6" s="345"/>
    </row>
    <row r="7" spans="1:10" ht="28.05" customHeight="1">
      <c r="B7" s="367" t="s">
        <v>278</v>
      </c>
      <c r="C7" s="368" t="s">
        <v>287</v>
      </c>
      <c r="D7" s="361"/>
      <c r="E7" s="346"/>
      <c r="F7" s="591" t="s">
        <v>294</v>
      </c>
      <c r="G7" s="592"/>
      <c r="H7" s="592"/>
      <c r="I7" s="593"/>
    </row>
    <row r="8" spans="1:10" ht="28.05" customHeight="1">
      <c r="B8" s="369" t="s">
        <v>279</v>
      </c>
      <c r="C8" s="368" t="s">
        <v>287</v>
      </c>
      <c r="D8" s="361"/>
      <c r="E8" s="346"/>
      <c r="F8" s="350"/>
      <c r="G8" s="351" t="s">
        <v>296</v>
      </c>
      <c r="H8" s="351" t="s">
        <v>295</v>
      </c>
      <c r="I8" s="352" t="s">
        <v>297</v>
      </c>
    </row>
    <row r="9" spans="1:10" ht="28.05" customHeight="1">
      <c r="B9" s="369" t="s">
        <v>280</v>
      </c>
      <c r="C9" s="368" t="s">
        <v>288</v>
      </c>
      <c r="D9" s="361"/>
      <c r="E9" s="346"/>
      <c r="F9" s="353" t="s">
        <v>33</v>
      </c>
      <c r="G9" s="357"/>
      <c r="H9" s="357"/>
      <c r="I9" s="358"/>
    </row>
    <row r="10" spans="1:10" ht="35.35" customHeight="1">
      <c r="B10" s="369" t="s">
        <v>281</v>
      </c>
      <c r="C10" s="368" t="s">
        <v>289</v>
      </c>
      <c r="D10" s="361"/>
      <c r="E10" s="346"/>
      <c r="F10" s="353" t="s">
        <v>34</v>
      </c>
      <c r="G10" s="357"/>
      <c r="H10" s="357"/>
      <c r="I10" s="358"/>
    </row>
    <row r="11" spans="1:10" ht="28.05" customHeight="1">
      <c r="B11" s="369" t="s">
        <v>282</v>
      </c>
      <c r="C11" s="368" t="s">
        <v>290</v>
      </c>
      <c r="D11" s="361"/>
      <c r="E11" s="346"/>
      <c r="F11" s="353" t="s">
        <v>35</v>
      </c>
      <c r="G11" s="357"/>
      <c r="H11" s="355"/>
      <c r="I11" s="356"/>
    </row>
    <row r="12" spans="1:10" ht="28.05" customHeight="1">
      <c r="B12" s="369" t="s">
        <v>283</v>
      </c>
      <c r="C12" s="368" t="s">
        <v>291</v>
      </c>
      <c r="D12" s="361"/>
      <c r="E12" s="346"/>
      <c r="F12" s="353" t="s">
        <v>36</v>
      </c>
      <c r="G12" s="357"/>
      <c r="H12" s="355"/>
      <c r="I12" s="356"/>
    </row>
    <row r="13" spans="1:10" ht="28.05" customHeight="1" thickBot="1">
      <c r="B13" s="369" t="s">
        <v>284</v>
      </c>
      <c r="C13" s="368" t="s">
        <v>339</v>
      </c>
      <c r="D13" s="361"/>
      <c r="E13" s="346"/>
      <c r="F13" s="353" t="s">
        <v>37</v>
      </c>
      <c r="G13" s="363"/>
      <c r="H13" s="355"/>
      <c r="I13" s="356"/>
    </row>
    <row r="14" spans="1:10" ht="28.05" customHeight="1" thickBot="1">
      <c r="B14" s="369" t="s">
        <v>285</v>
      </c>
      <c r="C14" s="368" t="s">
        <v>292</v>
      </c>
      <c r="D14" s="361"/>
      <c r="E14" s="346"/>
      <c r="F14" s="354" t="s">
        <v>4</v>
      </c>
      <c r="G14" s="364">
        <f>SUM(G9:G13)</f>
        <v>0</v>
      </c>
      <c r="H14" s="364">
        <f>H9*H10</f>
        <v>0</v>
      </c>
      <c r="I14" s="364" t="e">
        <f>I9/I10</f>
        <v>#DIV/0!</v>
      </c>
    </row>
    <row r="15" spans="1:10" ht="28.05" customHeight="1">
      <c r="B15" s="369" t="s">
        <v>286</v>
      </c>
      <c r="C15" s="368" t="s">
        <v>293</v>
      </c>
      <c r="D15" s="361"/>
      <c r="E15" s="346"/>
      <c r="F15" s="359"/>
      <c r="G15" s="360"/>
      <c r="H15" s="360"/>
      <c r="I15" s="360"/>
      <c r="J15" s="349"/>
    </row>
    <row r="16" spans="1:10" ht="28.05" customHeight="1">
      <c r="B16" s="338"/>
      <c r="C16" s="370"/>
      <c r="D16" s="361"/>
      <c r="E16" s="346"/>
    </row>
    <row r="17" spans="2:5" ht="15.8" customHeight="1">
      <c r="B17" s="97"/>
      <c r="C17" s="78"/>
      <c r="D17" s="341">
        <f>SUM(D7:D16)</f>
        <v>0</v>
      </c>
      <c r="E17" s="347"/>
    </row>
    <row r="18" spans="2:5" ht="15.8" customHeight="1">
      <c r="B18" s="97"/>
      <c r="C18" s="78"/>
      <c r="D18" s="339"/>
      <c r="E18" s="348"/>
    </row>
    <row r="19" spans="2:5" ht="15.8" customHeight="1">
      <c r="B19" s="672" t="s">
        <v>298</v>
      </c>
      <c r="C19" s="673"/>
      <c r="D19" s="674"/>
      <c r="E19" s="345"/>
    </row>
    <row r="20" spans="2:5" ht="15.8" customHeight="1">
      <c r="B20" s="342" t="s">
        <v>299</v>
      </c>
      <c r="C20" s="340" t="s">
        <v>276</v>
      </c>
      <c r="D20" s="343" t="s">
        <v>277</v>
      </c>
      <c r="E20" s="345"/>
    </row>
    <row r="21" spans="2:5" ht="28.05" customHeight="1">
      <c r="B21" s="367" t="s">
        <v>300</v>
      </c>
      <c r="C21" s="368" t="s">
        <v>301</v>
      </c>
      <c r="D21" s="361"/>
      <c r="E21" s="346"/>
    </row>
    <row r="22" spans="2:5" ht="28.05" customHeight="1">
      <c r="B22" s="367" t="s">
        <v>302</v>
      </c>
      <c r="C22" s="368" t="s">
        <v>309</v>
      </c>
      <c r="D22" s="361"/>
      <c r="E22" s="346"/>
    </row>
    <row r="23" spans="2:5" ht="28.05" customHeight="1">
      <c r="B23" s="369" t="s">
        <v>303</v>
      </c>
      <c r="C23" s="368" t="s">
        <v>310</v>
      </c>
      <c r="D23" s="361"/>
      <c r="E23" s="346"/>
    </row>
    <row r="24" spans="2:5" ht="28.05" customHeight="1">
      <c r="B24" s="369" t="s">
        <v>304</v>
      </c>
      <c r="C24" s="368" t="s">
        <v>311</v>
      </c>
      <c r="D24" s="361"/>
      <c r="E24" s="346"/>
    </row>
    <row r="25" spans="2:5" ht="28.05" customHeight="1">
      <c r="B25" s="369" t="s">
        <v>305</v>
      </c>
      <c r="C25" s="368" t="s">
        <v>312</v>
      </c>
      <c r="D25" s="361"/>
      <c r="E25" s="346"/>
    </row>
    <row r="26" spans="2:5" ht="45.7" customHeight="1">
      <c r="B26" s="369" t="s">
        <v>306</v>
      </c>
      <c r="C26" s="368" t="s">
        <v>313</v>
      </c>
      <c r="D26" s="361"/>
      <c r="E26" s="346"/>
    </row>
    <row r="27" spans="2:5" ht="28.05" customHeight="1">
      <c r="B27" s="369" t="s">
        <v>307</v>
      </c>
      <c r="C27" s="368" t="s">
        <v>314</v>
      </c>
      <c r="D27" s="361"/>
      <c r="E27" s="346"/>
    </row>
    <row r="28" spans="2:5" ht="28.05" customHeight="1">
      <c r="B28" s="369" t="s">
        <v>308</v>
      </c>
      <c r="C28" s="368" t="s">
        <v>315</v>
      </c>
      <c r="D28" s="361"/>
      <c r="E28" s="346"/>
    </row>
    <row r="29" spans="2:5" ht="28.05" customHeight="1">
      <c r="B29" s="362"/>
      <c r="C29" s="371"/>
      <c r="D29" s="361"/>
      <c r="E29" s="346"/>
    </row>
    <row r="30" spans="2:5" ht="15.8" customHeight="1">
      <c r="B30" s="97"/>
      <c r="C30" s="78"/>
      <c r="D30" s="341">
        <f>SUM(D21:D29)</f>
        <v>0</v>
      </c>
      <c r="E30" s="347"/>
    </row>
    <row r="31" spans="2:5" ht="15.8" customHeight="1" thickBot="1">
      <c r="B31" s="97"/>
      <c r="C31" s="78"/>
      <c r="D31" s="86"/>
    </row>
    <row r="32" spans="2:5" ht="15.8" customHeight="1" thickBot="1">
      <c r="B32" s="97"/>
      <c r="C32" s="383" t="s">
        <v>316</v>
      </c>
      <c r="D32" s="365">
        <f>D30-D17</f>
        <v>0</v>
      </c>
    </row>
    <row r="33" spans="2:4" ht="35.35" customHeight="1">
      <c r="B33" s="667" t="str">
        <f>IF(D32&gt;0,"You are profitable! Proceed with detailed analysis to be sure.",(IF(D32&lt;0,"You are making a loss. Review your values or consider additional income opportunities or means to reduce expenses.","")))</f>
        <v/>
      </c>
      <c r="C33" s="668"/>
      <c r="D33" s="669"/>
    </row>
    <row r="34" spans="2:4" ht="15.8" customHeight="1">
      <c r="B34" s="97"/>
      <c r="C34" s="670"/>
      <c r="D34" s="671"/>
    </row>
    <row r="35" spans="2:4" ht="14.3" thickBot="1">
      <c r="B35" s="204"/>
      <c r="C35" s="205"/>
      <c r="D35" s="244"/>
    </row>
    <row r="36" spans="2:4" ht="14.3" thickTop="1"/>
  </sheetData>
  <sheetProtection algorithmName="SHA-512" hashValue="f2sqauqYYyQEt2+hqeGR2HIXf0SQ6cY2aKvqc73GlkeesPI7kg+sexuSYuxLYzdM2omU9A/fGXPqFwduTTe8WA==" saltValue="pSo7fPzweZWSKBr+/LXkyw==" spinCount="100000" sheet="1" selectLockedCells="1"/>
  <mergeCells count="7">
    <mergeCell ref="A1:D1"/>
    <mergeCell ref="B2:D2"/>
    <mergeCell ref="B33:D33"/>
    <mergeCell ref="F7:I7"/>
    <mergeCell ref="C34:D34"/>
    <mergeCell ref="B5:D5"/>
    <mergeCell ref="B19:D19"/>
  </mergeCells>
  <conditionalFormatting sqref="B33">
    <cfRule type="expression" dxfId="1" priority="1">
      <formula>$D$32&lt;0</formula>
    </cfRule>
    <cfRule type="expression" dxfId="0" priority="2">
      <formula>$D$32&gt;0</formula>
    </cfRule>
  </conditionalFormatting>
  <pageMargins left="0.51181102362204722" right="0.51181102362204722" top="0.98425196850393704" bottom="0.59055118110236227" header="0.43307086614173229" footer="0.31496062992125984"/>
  <pageSetup paperSize="9" scale="87" orientation="portrait" r:id="rId1"/>
  <headerFooter>
    <oddHeader>&amp;L&amp;"-,Fett"&amp;12Farm Analysis Tool&amp;C&amp;"-,Fett"&amp;12Section: Farm Equipment and Assets&amp;R&amp;G</oddHeader>
    <oddFooter>&amp;L&amp;"-,Kursiv"Version 2015 V2.2&amp;RPage 3</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tabColor rgb="FFFFC000"/>
  </sheetPr>
  <dimension ref="A1:E25"/>
  <sheetViews>
    <sheetView zoomScale="80" zoomScaleNormal="80" workbookViewId="0">
      <selection activeCell="C23" sqref="C23"/>
    </sheetView>
  </sheetViews>
  <sheetFormatPr baseColWidth="10" defaultColWidth="8.75" defaultRowHeight="14.3"/>
  <cols>
    <col min="1" max="1" width="46.75" style="443" customWidth="1"/>
    <col min="2" max="2" width="35.125" style="443" customWidth="1"/>
    <col min="3" max="3" width="37.75" style="443" customWidth="1"/>
    <col min="4" max="4" width="7.5" style="443" customWidth="1"/>
    <col min="5" max="5" width="4.125" style="443" customWidth="1"/>
    <col min="6" max="16384" width="8.75" style="443"/>
  </cols>
  <sheetData>
    <row r="1" spans="1:5">
      <c r="A1" s="441"/>
      <c r="B1" s="441" t="s">
        <v>75</v>
      </c>
      <c r="C1" s="442"/>
      <c r="D1" s="442"/>
      <c r="E1" s="442"/>
    </row>
    <row r="2" spans="1:5" ht="14.95" customHeight="1">
      <c r="A2" s="675" t="s">
        <v>76</v>
      </c>
      <c r="B2" s="676"/>
      <c r="C2" s="676"/>
      <c r="D2" s="442"/>
      <c r="E2" s="442"/>
    </row>
    <row r="3" spans="1:5">
      <c r="A3" s="441"/>
      <c r="B3" s="441"/>
      <c r="C3" s="441"/>
      <c r="D3" s="441"/>
      <c r="E3" s="441"/>
    </row>
    <row r="4" spans="1:5">
      <c r="A4" s="444" t="s">
        <v>15</v>
      </c>
      <c r="B4" s="444"/>
    </row>
    <row r="5" spans="1:5" ht="54" customHeight="1">
      <c r="A5" s="677" t="s">
        <v>77</v>
      </c>
      <c r="B5" s="677"/>
      <c r="C5" s="677"/>
      <c r="D5" s="677"/>
      <c r="E5" s="677"/>
    </row>
    <row r="6" spans="1:5" ht="29.25" customHeight="1">
      <c r="A6" s="445" t="s">
        <v>78</v>
      </c>
      <c r="B6" s="445" t="s">
        <v>79</v>
      </c>
      <c r="C6" s="445" t="s">
        <v>80</v>
      </c>
    </row>
    <row r="7" spans="1:5">
      <c r="A7" s="443" t="s">
        <v>23</v>
      </c>
      <c r="B7" s="443" t="s">
        <v>49</v>
      </c>
      <c r="C7" s="443" t="s">
        <v>81</v>
      </c>
    </row>
    <row r="8" spans="1:5">
      <c r="A8" s="443" t="s">
        <v>3</v>
      </c>
      <c r="B8" s="443" t="s">
        <v>49</v>
      </c>
      <c r="C8" s="443" t="s">
        <v>83</v>
      </c>
    </row>
    <row r="9" spans="1:5">
      <c r="A9" s="443" t="s">
        <v>9</v>
      </c>
      <c r="B9" s="443" t="s">
        <v>49</v>
      </c>
      <c r="C9" s="443" t="s">
        <v>82</v>
      </c>
    </row>
    <row r="10" spans="1:5">
      <c r="A10" s="443" t="s">
        <v>29</v>
      </c>
      <c r="B10" s="443" t="s">
        <v>49</v>
      </c>
      <c r="C10" s="443" t="s">
        <v>84</v>
      </c>
    </row>
    <row r="11" spans="1:5">
      <c r="A11" s="443" t="s">
        <v>42</v>
      </c>
      <c r="B11" s="443" t="s">
        <v>74</v>
      </c>
      <c r="C11" s="443" t="s">
        <v>85</v>
      </c>
    </row>
    <row r="12" spans="1:5">
      <c r="A12" s="443" t="s">
        <v>31</v>
      </c>
      <c r="B12" s="443" t="s">
        <v>49</v>
      </c>
      <c r="C12" s="443" t="s">
        <v>86</v>
      </c>
    </row>
    <row r="13" spans="1:5">
      <c r="A13" s="443" t="s">
        <v>30</v>
      </c>
      <c r="B13" s="443" t="s">
        <v>49</v>
      </c>
      <c r="C13" s="443" t="s">
        <v>30</v>
      </c>
    </row>
    <row r="14" spans="1:5">
      <c r="A14" s="443" t="s">
        <v>41</v>
      </c>
      <c r="B14" s="443" t="s">
        <v>49</v>
      </c>
      <c r="C14" s="443" t="s">
        <v>87</v>
      </c>
    </row>
    <row r="15" spans="1:5">
      <c r="A15" s="443" t="s">
        <v>26</v>
      </c>
      <c r="B15" s="443" t="s">
        <v>49</v>
      </c>
      <c r="C15" s="443" t="s">
        <v>88</v>
      </c>
    </row>
    <row r="16" spans="1:5">
      <c r="A16" s="443" t="s">
        <v>39</v>
      </c>
      <c r="B16" s="443" t="s">
        <v>49</v>
      </c>
      <c r="C16" s="443" t="s">
        <v>89</v>
      </c>
    </row>
    <row r="17" spans="1:3">
      <c r="A17" s="443" t="s">
        <v>40</v>
      </c>
      <c r="B17" s="443" t="s">
        <v>49</v>
      </c>
      <c r="C17" s="443" t="s">
        <v>90</v>
      </c>
    </row>
    <row r="18" spans="1:3">
      <c r="A18" s="443" t="s">
        <v>346</v>
      </c>
      <c r="B18" s="443" t="s">
        <v>353</v>
      </c>
      <c r="C18" s="443" t="s">
        <v>354</v>
      </c>
    </row>
    <row r="19" spans="1:3">
      <c r="A19" s="443" t="s">
        <v>347</v>
      </c>
      <c r="B19" s="443" t="s">
        <v>353</v>
      </c>
      <c r="C19" s="443" t="s">
        <v>355</v>
      </c>
    </row>
    <row r="20" spans="1:3">
      <c r="A20" s="443" t="s">
        <v>348</v>
      </c>
      <c r="B20" s="443" t="s">
        <v>353</v>
      </c>
      <c r="C20" s="443" t="s">
        <v>356</v>
      </c>
    </row>
    <row r="21" spans="1:3">
      <c r="A21" s="443" t="s">
        <v>349</v>
      </c>
      <c r="B21" s="443" t="s">
        <v>353</v>
      </c>
      <c r="C21" s="443" t="s">
        <v>357</v>
      </c>
    </row>
    <row r="22" spans="1:3">
      <c r="A22" s="443" t="s">
        <v>350</v>
      </c>
      <c r="B22" s="443" t="s">
        <v>353</v>
      </c>
      <c r="C22" s="443" t="s">
        <v>358</v>
      </c>
    </row>
    <row r="23" spans="1:3">
      <c r="A23" s="443" t="s">
        <v>352</v>
      </c>
      <c r="B23" s="443" t="s">
        <v>353</v>
      </c>
      <c r="C23" s="443" t="s">
        <v>359</v>
      </c>
    </row>
    <row r="25" spans="1:3" ht="14.95" customHeight="1"/>
  </sheetData>
  <sheetProtection algorithmName="SHA-512" hashValue="H+dnjCzjUB9WSf5++XJPSE5TND6tQVRzkPjCX8SMsq1hi1NMwWsbremStym7lPg70b55E/RyMwQyyU+NQt1xdw==" saltValue="FE3aqKtBZ2Q9sdVlpEatSQ==" spinCount="100000" sheet="1" objects="1" scenarios="1"/>
  <sortState xmlns:xlrd2="http://schemas.microsoft.com/office/spreadsheetml/2017/richdata2" ref="A7:B37">
    <sortCondition ref="A7:A37"/>
  </sortState>
  <mergeCells count="2">
    <mergeCell ref="A2:C2"/>
    <mergeCell ref="A5:E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7"/>
  <dimension ref="A2:B19"/>
  <sheetViews>
    <sheetView workbookViewId="0">
      <selection activeCell="A19" sqref="A19"/>
    </sheetView>
  </sheetViews>
  <sheetFormatPr baseColWidth="10" defaultColWidth="9.125" defaultRowHeight="11.55"/>
  <cols>
    <col min="1" max="1" width="18" style="329" customWidth="1"/>
    <col min="2" max="2" width="12.5" style="329" bestFit="1" customWidth="1"/>
    <col min="3" max="16384" width="9.125" style="329"/>
  </cols>
  <sheetData>
    <row r="2" spans="1:2">
      <c r="A2" s="329" t="s">
        <v>119</v>
      </c>
      <c r="B2" s="329" t="s">
        <v>340</v>
      </c>
    </row>
    <row r="3" spans="1:2">
      <c r="A3" s="330" t="s">
        <v>3</v>
      </c>
      <c r="B3" s="333">
        <v>1</v>
      </c>
    </row>
    <row r="4" spans="1:2">
      <c r="A4" s="330" t="s">
        <v>23</v>
      </c>
      <c r="B4" s="333">
        <v>2.47105</v>
      </c>
    </row>
    <row r="5" spans="1:2">
      <c r="A5" s="330" t="s">
        <v>24</v>
      </c>
      <c r="B5" s="333">
        <v>0.01</v>
      </c>
    </row>
    <row r="6" spans="1:2">
      <c r="A6" s="330" t="s">
        <v>25</v>
      </c>
      <c r="B6" s="333">
        <v>10000</v>
      </c>
    </row>
    <row r="7" spans="1:2">
      <c r="A7" s="330" t="s">
        <v>26</v>
      </c>
      <c r="B7" s="333">
        <v>11959.9</v>
      </c>
    </row>
    <row r="8" spans="1:2">
      <c r="A8" s="330" t="s">
        <v>27</v>
      </c>
      <c r="B8" s="333">
        <v>107639</v>
      </c>
    </row>
    <row r="10" spans="1:2">
      <c r="A10" s="331" t="s">
        <v>341</v>
      </c>
      <c r="B10" s="334">
        <f>VLOOKUP('1 Informations générales'!D14,'List of dropdown'!A3:B8,2,FALSE)</f>
        <v>2.47105</v>
      </c>
    </row>
    <row r="13" spans="1:2">
      <c r="A13" s="329" t="s">
        <v>342</v>
      </c>
      <c r="B13" s="329" t="s">
        <v>28</v>
      </c>
    </row>
    <row r="14" spans="1:2">
      <c r="A14" s="330" t="s">
        <v>9</v>
      </c>
      <c r="B14" s="332">
        <v>1</v>
      </c>
    </row>
    <row r="15" spans="1:2">
      <c r="A15" s="330" t="s">
        <v>29</v>
      </c>
      <c r="B15" s="332">
        <v>1000</v>
      </c>
    </row>
    <row r="16" spans="1:2">
      <c r="A16" s="330" t="s">
        <v>30</v>
      </c>
      <c r="B16" s="332">
        <v>100</v>
      </c>
    </row>
    <row r="17" spans="1:2">
      <c r="A17" s="330" t="s">
        <v>31</v>
      </c>
      <c r="B17" s="332">
        <v>0.4536</v>
      </c>
    </row>
    <row r="18" spans="1:2">
      <c r="B18" s="335"/>
    </row>
    <row r="19" spans="1:2">
      <c r="A19" s="331" t="s">
        <v>341</v>
      </c>
      <c r="B19" s="334">
        <f>VLOOKUP('1 Informations générales'!D15,'List of dropdown'!A14:B17,2,FALSE)</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tabColor rgb="FFC00000"/>
  </sheetPr>
  <dimension ref="A1:J39"/>
  <sheetViews>
    <sheetView view="pageBreakPreview" topLeftCell="A4" zoomScale="85" zoomScaleNormal="100" zoomScaleSheetLayoutView="85" workbookViewId="0">
      <selection activeCell="D13" sqref="D13"/>
    </sheetView>
  </sheetViews>
  <sheetFormatPr baseColWidth="10" defaultColWidth="11.5" defaultRowHeight="13.6"/>
  <cols>
    <col min="1" max="1" width="3.75" style="7" customWidth="1"/>
    <col min="2" max="2" width="27.75" style="7" customWidth="1"/>
    <col min="3" max="3" width="9.75" style="7" customWidth="1"/>
    <col min="4" max="4" width="13.125" style="7" customWidth="1"/>
    <col min="5" max="5" width="13" style="7" customWidth="1"/>
    <col min="6" max="6" width="10.875" style="9" customWidth="1"/>
    <col min="7" max="7" width="9" style="9" customWidth="1"/>
    <col min="8" max="8" width="6.75" style="7" customWidth="1"/>
    <col min="9" max="9" width="13.25" style="7" customWidth="1"/>
    <col min="10" max="10" width="10.5" style="9" customWidth="1"/>
    <col min="11" max="11" width="3.75" style="7" customWidth="1"/>
    <col min="12" max="16384" width="11.5" style="7"/>
  </cols>
  <sheetData>
    <row r="1" spans="1:10" ht="14.95" thickBot="1">
      <c r="A1" s="543" t="s">
        <v>44</v>
      </c>
      <c r="B1" s="543"/>
      <c r="C1" s="543"/>
      <c r="D1" s="543"/>
      <c r="E1" s="543"/>
      <c r="F1" s="543"/>
      <c r="G1" s="543"/>
      <c r="H1" s="543"/>
      <c r="I1" s="543"/>
      <c r="J1" s="543"/>
    </row>
    <row r="2" spans="1:10" ht="12.1" customHeight="1" thickTop="1">
      <c r="B2" s="554" t="s">
        <v>91</v>
      </c>
      <c r="C2" s="555"/>
      <c r="D2" s="555"/>
      <c r="E2" s="555"/>
      <c r="F2" s="555"/>
      <c r="G2" s="555"/>
      <c r="H2" s="555"/>
      <c r="I2" s="555"/>
      <c r="J2" s="556"/>
    </row>
    <row r="3" spans="1:10" ht="11.25" customHeight="1">
      <c r="B3" s="557"/>
      <c r="C3" s="558"/>
      <c r="D3" s="558"/>
      <c r="E3" s="558"/>
      <c r="F3" s="558"/>
      <c r="G3" s="558"/>
      <c r="H3" s="558"/>
      <c r="I3" s="558"/>
      <c r="J3" s="559"/>
    </row>
    <row r="4" spans="1:10" ht="9.6999999999999993" customHeight="1">
      <c r="B4" s="11"/>
      <c r="C4" s="12"/>
      <c r="D4" s="12"/>
      <c r="E4" s="12"/>
      <c r="F4" s="12"/>
      <c r="G4" s="12"/>
      <c r="H4" s="13"/>
      <c r="I4" s="13"/>
      <c r="J4" s="14"/>
    </row>
    <row r="5" spans="1:10" ht="14.3">
      <c r="B5" s="15" t="s">
        <v>92</v>
      </c>
      <c r="C5" s="562"/>
      <c r="D5" s="563"/>
      <c r="E5" s="564"/>
      <c r="F5" s="16"/>
      <c r="G5" s="17" t="s">
        <v>93</v>
      </c>
      <c r="H5" s="568"/>
      <c r="I5" s="569"/>
      <c r="J5" s="570"/>
    </row>
    <row r="6" spans="1:10" ht="14.3">
      <c r="B6" s="449" t="s">
        <v>95</v>
      </c>
      <c r="C6" s="565"/>
      <c r="D6" s="566"/>
      <c r="E6" s="567"/>
      <c r="F6" s="18"/>
      <c r="G6" s="17" t="s">
        <v>7</v>
      </c>
      <c r="H6" s="544"/>
      <c r="I6" s="545"/>
      <c r="J6" s="546"/>
    </row>
    <row r="7" spans="1:10" ht="14.3">
      <c r="B7" s="11"/>
      <c r="C7" s="19"/>
      <c r="D7" s="20"/>
      <c r="E7" s="20"/>
      <c r="F7" s="19"/>
      <c r="G7" s="19" t="s">
        <v>75</v>
      </c>
      <c r="H7" s="19"/>
      <c r="I7" s="19"/>
      <c r="J7" s="21"/>
    </row>
    <row r="8" spans="1:10" ht="14.3">
      <c r="B8" s="15" t="s">
        <v>6</v>
      </c>
      <c r="C8" s="547"/>
      <c r="D8" s="560"/>
      <c r="E8" s="561"/>
      <c r="F8" s="22"/>
      <c r="G8" s="22"/>
      <c r="H8" s="23"/>
      <c r="I8" s="23"/>
      <c r="J8" s="24"/>
    </row>
    <row r="9" spans="1:10" ht="14.3">
      <c r="B9" s="15" t="s">
        <v>0</v>
      </c>
      <c r="C9" s="547"/>
      <c r="D9" s="560"/>
      <c r="E9" s="561"/>
      <c r="F9" s="22"/>
      <c r="G9" s="22"/>
      <c r="H9" s="23"/>
      <c r="I9" s="23"/>
      <c r="J9" s="24"/>
    </row>
    <row r="10" spans="1:10" ht="14.3">
      <c r="B10" s="25" t="s">
        <v>1</v>
      </c>
      <c r="C10" s="547"/>
      <c r="D10" s="548"/>
      <c r="E10" s="549"/>
      <c r="F10" s="26"/>
      <c r="G10" s="22"/>
      <c r="H10" s="23"/>
      <c r="I10" s="23"/>
      <c r="J10" s="24"/>
    </row>
    <row r="11" spans="1:10" ht="14.3">
      <c r="B11" s="15" t="s">
        <v>96</v>
      </c>
      <c r="C11" s="547"/>
      <c r="D11" s="548"/>
      <c r="E11" s="548"/>
      <c r="F11" s="548"/>
      <c r="G11" s="548"/>
      <c r="H11" s="549"/>
      <c r="I11" s="16"/>
      <c r="J11" s="296"/>
    </row>
    <row r="12" spans="1:10" ht="14.3">
      <c r="B12" s="15" t="s">
        <v>97</v>
      </c>
      <c r="C12" s="27"/>
      <c r="D12" s="28"/>
      <c r="E12" s="29"/>
      <c r="F12" s="30" t="s">
        <v>103</v>
      </c>
      <c r="G12" s="31"/>
      <c r="H12" s="32"/>
      <c r="I12" s="33"/>
      <c r="J12" s="24"/>
    </row>
    <row r="13" spans="1:10" ht="14.3">
      <c r="B13" s="15" t="s">
        <v>98</v>
      </c>
      <c r="C13" s="27"/>
      <c r="D13" s="34"/>
      <c r="E13" s="32"/>
      <c r="F13" s="31"/>
      <c r="G13" s="31"/>
      <c r="H13" s="32"/>
      <c r="I13" s="33"/>
      <c r="J13" s="24"/>
    </row>
    <row r="14" spans="1:10" ht="14.3">
      <c r="B14" s="15" t="s">
        <v>100</v>
      </c>
      <c r="C14" s="27"/>
      <c r="D14" s="440" t="s">
        <v>23</v>
      </c>
      <c r="E14" s="32"/>
      <c r="F14" s="31"/>
      <c r="G14" s="31"/>
      <c r="H14" s="32"/>
      <c r="I14" s="35" t="s">
        <v>102</v>
      </c>
      <c r="J14" s="410">
        <f>'List of dropdown'!B10</f>
        <v>2.47105</v>
      </c>
    </row>
    <row r="15" spans="1:10" ht="14.3">
      <c r="B15" s="15" t="s">
        <v>99</v>
      </c>
      <c r="C15" s="27"/>
      <c r="D15" s="440" t="s">
        <v>9</v>
      </c>
      <c r="E15" s="32"/>
      <c r="F15" s="31"/>
      <c r="G15" s="31"/>
      <c r="H15" s="32"/>
      <c r="I15" s="35" t="s">
        <v>101</v>
      </c>
      <c r="J15" s="411">
        <f>'List of dropdown'!B19</f>
        <v>1</v>
      </c>
    </row>
    <row r="16" spans="1:10" ht="9.6999999999999993" customHeight="1" thickBot="1">
      <c r="B16" s="36"/>
      <c r="C16" s="37"/>
      <c r="D16" s="38"/>
      <c r="E16" s="39"/>
      <c r="F16" s="40"/>
      <c r="G16" s="40"/>
      <c r="H16" s="39"/>
      <c r="I16" s="41"/>
      <c r="J16" s="42"/>
    </row>
    <row r="17" spans="2:10" ht="9.6999999999999993" customHeight="1" thickTop="1" thickBot="1">
      <c r="B17" s="550"/>
      <c r="C17" s="550"/>
      <c r="D17" s="550"/>
      <c r="E17" s="550"/>
      <c r="F17" s="550"/>
      <c r="G17" s="550"/>
      <c r="H17" s="550"/>
      <c r="I17" s="550"/>
      <c r="J17" s="550"/>
    </row>
    <row r="18" spans="2:10" ht="23.95" customHeight="1" thickTop="1">
      <c r="B18" s="551" t="s">
        <v>104</v>
      </c>
      <c r="C18" s="552"/>
      <c r="D18" s="552"/>
      <c r="E18" s="552"/>
      <c r="F18" s="552"/>
      <c r="G18" s="552"/>
      <c r="H18" s="552"/>
      <c r="I18" s="552"/>
      <c r="J18" s="553"/>
    </row>
    <row r="19" spans="2:10" ht="9.6999999999999993" customHeight="1">
      <c r="B19" s="43"/>
      <c r="C19" s="44"/>
      <c r="D19" s="44"/>
      <c r="E19" s="44"/>
      <c r="F19" s="45"/>
      <c r="G19" s="45"/>
      <c r="H19" s="44"/>
      <c r="I19" s="44"/>
      <c r="J19" s="24"/>
    </row>
    <row r="20" spans="2:10" ht="14.3">
      <c r="B20" s="3" t="s">
        <v>105</v>
      </c>
      <c r="C20" s="44"/>
      <c r="D20" s="46" t="s">
        <v>5</v>
      </c>
      <c r="E20" s="46"/>
      <c r="F20" s="46"/>
      <c r="G20" s="46"/>
      <c r="H20" s="47"/>
      <c r="I20" s="46"/>
      <c r="J20" s="24"/>
    </row>
    <row r="21" spans="2:10">
      <c r="B21" s="48" t="s">
        <v>106</v>
      </c>
      <c r="C21" s="49"/>
      <c r="D21" s="49"/>
      <c r="E21" s="432"/>
      <c r="F21" s="50" t="str">
        <f>+$D$14</f>
        <v>Acre</v>
      </c>
      <c r="G21" s="45" t="s">
        <v>2</v>
      </c>
      <c r="H21" s="44"/>
      <c r="I21" s="51">
        <f>+E21/$J$14</f>
        <v>0</v>
      </c>
      <c r="J21" s="52" t="s">
        <v>3</v>
      </c>
    </row>
    <row r="22" spans="2:10">
      <c r="B22" s="48" t="s">
        <v>107</v>
      </c>
      <c r="C22" s="49"/>
      <c r="D22" s="49"/>
      <c r="E22" s="433"/>
      <c r="F22" s="50" t="str">
        <f t="shared" ref="F22:F28" si="0">+$D$14</f>
        <v>Acre</v>
      </c>
      <c r="G22" s="45" t="s">
        <v>2</v>
      </c>
      <c r="H22" s="44"/>
      <c r="I22" s="53">
        <f t="shared" ref="I22:I28" si="1">+E22/$J$14</f>
        <v>0</v>
      </c>
      <c r="J22" s="52" t="s">
        <v>3</v>
      </c>
    </row>
    <row r="23" spans="2:10">
      <c r="B23" s="48" t="s">
        <v>108</v>
      </c>
      <c r="C23" s="49"/>
      <c r="D23" s="49"/>
      <c r="E23" s="433"/>
      <c r="F23" s="50" t="str">
        <f t="shared" si="0"/>
        <v>Acre</v>
      </c>
      <c r="G23" s="45" t="s">
        <v>2</v>
      </c>
      <c r="H23" s="44"/>
      <c r="I23" s="53">
        <f t="shared" si="1"/>
        <v>0</v>
      </c>
      <c r="J23" s="52" t="s">
        <v>3</v>
      </c>
    </row>
    <row r="24" spans="2:10">
      <c r="B24" s="48" t="s">
        <v>109</v>
      </c>
      <c r="C24" s="49"/>
      <c r="D24" s="49"/>
      <c r="E24" s="433"/>
      <c r="F24" s="50" t="str">
        <f t="shared" si="0"/>
        <v>Acre</v>
      </c>
      <c r="G24" s="45" t="s">
        <v>2</v>
      </c>
      <c r="H24" s="44"/>
      <c r="I24" s="53">
        <f t="shared" si="1"/>
        <v>0</v>
      </c>
      <c r="J24" s="52" t="s">
        <v>3</v>
      </c>
    </row>
    <row r="25" spans="2:10">
      <c r="B25" s="48" t="s">
        <v>110</v>
      </c>
      <c r="C25" s="49"/>
      <c r="D25" s="49"/>
      <c r="E25" s="433"/>
      <c r="F25" s="50" t="str">
        <f t="shared" si="0"/>
        <v>Acre</v>
      </c>
      <c r="G25" s="45" t="s">
        <v>2</v>
      </c>
      <c r="H25" s="44"/>
      <c r="I25" s="53">
        <f t="shared" si="1"/>
        <v>0</v>
      </c>
      <c r="J25" s="52" t="s">
        <v>3</v>
      </c>
    </row>
    <row r="26" spans="2:10">
      <c r="B26" s="48" t="s">
        <v>111</v>
      </c>
      <c r="C26" s="49"/>
      <c r="D26" s="49"/>
      <c r="E26" s="434"/>
      <c r="F26" s="50" t="str">
        <f t="shared" si="0"/>
        <v>Acre</v>
      </c>
      <c r="G26" s="45" t="s">
        <v>2</v>
      </c>
      <c r="H26" s="44"/>
      <c r="I26" s="71">
        <f t="shared" si="1"/>
        <v>0</v>
      </c>
      <c r="J26" s="52" t="s">
        <v>3</v>
      </c>
    </row>
    <row r="27" spans="2:10">
      <c r="B27" s="48" t="s">
        <v>112</v>
      </c>
      <c r="C27" s="314"/>
      <c r="D27" s="315"/>
      <c r="E27" s="435"/>
      <c r="F27" s="50" t="str">
        <f t="shared" si="0"/>
        <v>Acre</v>
      </c>
      <c r="G27" s="45" t="s">
        <v>2</v>
      </c>
      <c r="H27" s="44"/>
      <c r="I27" s="71">
        <f t="shared" si="1"/>
        <v>0</v>
      </c>
      <c r="J27" s="52"/>
    </row>
    <row r="28" spans="2:10" ht="14.3">
      <c r="B28" s="43"/>
      <c r="C28" s="44"/>
      <c r="D28" s="46" t="s">
        <v>4</v>
      </c>
      <c r="E28" s="54">
        <f>+SUM(E21:E24)-E25+E26-E27</f>
        <v>0</v>
      </c>
      <c r="F28" s="50" t="str">
        <f t="shared" si="0"/>
        <v>Acre</v>
      </c>
      <c r="G28" s="45" t="s">
        <v>2</v>
      </c>
      <c r="H28" s="44"/>
      <c r="I28" s="54">
        <f t="shared" si="1"/>
        <v>0</v>
      </c>
      <c r="J28" s="52" t="s">
        <v>3</v>
      </c>
    </row>
    <row r="29" spans="2:10">
      <c r="B29" s="43"/>
      <c r="C29" s="44"/>
      <c r="D29" s="44"/>
      <c r="E29" s="44"/>
      <c r="F29" s="45"/>
      <c r="G29" s="45"/>
      <c r="H29" s="44"/>
      <c r="I29" s="44"/>
      <c r="J29" s="24"/>
    </row>
    <row r="30" spans="2:10">
      <c r="B30" s="43"/>
      <c r="C30" s="44"/>
      <c r="D30" s="55"/>
      <c r="E30" s="56"/>
      <c r="F30" s="45"/>
      <c r="G30" s="45"/>
      <c r="H30" s="44"/>
      <c r="I30" s="57"/>
      <c r="J30" s="24"/>
    </row>
    <row r="31" spans="2:10" ht="14.3">
      <c r="B31" s="58" t="s">
        <v>113</v>
      </c>
      <c r="C31" s="59"/>
      <c r="D31" s="450" t="s">
        <v>119</v>
      </c>
      <c r="E31" s="60" t="s">
        <v>120</v>
      </c>
      <c r="F31" s="451" t="s">
        <v>121</v>
      </c>
      <c r="G31" s="452"/>
      <c r="H31" s="453"/>
      <c r="I31" s="46" t="s">
        <v>122</v>
      </c>
      <c r="J31" s="61"/>
    </row>
    <row r="32" spans="2:10">
      <c r="B32" s="62" t="s">
        <v>114</v>
      </c>
      <c r="C32" s="49"/>
      <c r="D32" s="63"/>
      <c r="E32" s="64"/>
      <c r="F32" s="65"/>
      <c r="G32" s="50" t="str">
        <f t="shared" ref="G32:G37" si="2">+$D$14</f>
        <v>Acre</v>
      </c>
      <c r="H32" s="45" t="s">
        <v>2</v>
      </c>
      <c r="I32" s="51">
        <f>(+E32+F32)/$J$14</f>
        <v>0</v>
      </c>
      <c r="J32" s="52" t="s">
        <v>3</v>
      </c>
    </row>
    <row r="33" spans="2:10">
      <c r="B33" s="62" t="s">
        <v>115</v>
      </c>
      <c r="C33" s="49"/>
      <c r="D33" s="62"/>
      <c r="E33" s="66"/>
      <c r="F33" s="67"/>
      <c r="G33" s="50" t="str">
        <f t="shared" si="2"/>
        <v>Acre</v>
      </c>
      <c r="H33" s="45" t="s">
        <v>2</v>
      </c>
      <c r="I33" s="53">
        <f>(+E33+F33)/$J$14</f>
        <v>0</v>
      </c>
      <c r="J33" s="52" t="s">
        <v>3</v>
      </c>
    </row>
    <row r="34" spans="2:10">
      <c r="B34" s="62" t="s">
        <v>116</v>
      </c>
      <c r="C34" s="49"/>
      <c r="D34" s="68"/>
      <c r="E34" s="66"/>
      <c r="F34" s="67"/>
      <c r="G34" s="50" t="str">
        <f t="shared" si="2"/>
        <v>Acre</v>
      </c>
      <c r="H34" s="45" t="s">
        <v>2</v>
      </c>
      <c r="I34" s="53">
        <f>(+E34+F34)/$J$14</f>
        <v>0</v>
      </c>
      <c r="J34" s="52" t="s">
        <v>3</v>
      </c>
    </row>
    <row r="35" spans="2:10">
      <c r="B35" s="62" t="s">
        <v>117</v>
      </c>
      <c r="C35" s="49"/>
      <c r="D35" s="68"/>
      <c r="E35" s="66"/>
      <c r="F35" s="67"/>
      <c r="G35" s="50" t="str">
        <f t="shared" si="2"/>
        <v>Acre</v>
      </c>
      <c r="H35" s="45" t="s">
        <v>2</v>
      </c>
      <c r="I35" s="53">
        <f>(+E35+F35)/$J$14</f>
        <v>0</v>
      </c>
      <c r="J35" s="52" t="s">
        <v>3</v>
      </c>
    </row>
    <row r="36" spans="2:10" ht="14.3">
      <c r="B36" s="62" t="s">
        <v>118</v>
      </c>
      <c r="C36" s="49"/>
      <c r="D36" s="74" t="s">
        <v>123</v>
      </c>
      <c r="E36" s="69"/>
      <c r="F36" s="70"/>
      <c r="G36" s="50" t="str">
        <f t="shared" si="2"/>
        <v>Acre</v>
      </c>
      <c r="H36" s="45" t="s">
        <v>2</v>
      </c>
      <c r="I36" s="71">
        <f>(+E36+F36)/$J$14</f>
        <v>0</v>
      </c>
      <c r="J36" s="52" t="s">
        <v>3</v>
      </c>
    </row>
    <row r="37" spans="2:10" ht="50.3" customHeight="1">
      <c r="B37" s="72"/>
      <c r="C37" s="73"/>
      <c r="D37" s="74" t="s">
        <v>123</v>
      </c>
      <c r="E37" s="75">
        <f>+SUM(E32:E36)</f>
        <v>0</v>
      </c>
      <c r="F37" s="54">
        <f>+SUM(F32:F36)</f>
        <v>0</v>
      </c>
      <c r="G37" s="50" t="str">
        <f t="shared" si="2"/>
        <v>Acre</v>
      </c>
      <c r="H37" s="45" t="s">
        <v>2</v>
      </c>
      <c r="I37" s="382">
        <f>IF((+$I$32+$I$33+$I$34+$I$35+$I$36)=I28,+$I$32+$I$33+$I$34+$I$35+$I$36,"CHECK Property rights")</f>
        <v>0</v>
      </c>
      <c r="J37" s="52" t="s">
        <v>3</v>
      </c>
    </row>
    <row r="38" spans="2:10" ht="14.3" thickBot="1">
      <c r="B38" s="401"/>
      <c r="C38" s="402"/>
      <c r="D38" s="403"/>
      <c r="E38" s="404"/>
      <c r="F38" s="405"/>
      <c r="G38" s="405"/>
      <c r="H38" s="402"/>
      <c r="I38" s="406"/>
      <c r="J38" s="407"/>
    </row>
    <row r="39" spans="2:10" ht="14.3" thickTop="1"/>
  </sheetData>
  <sheetProtection algorithmName="SHA-512" hashValue="BPWCi4SeyQJWP90caVbwUqIBDshDNsAKtO7UdBzoYUMFQBqeKts3lU0RyBIk+jZKHmOzNURshQSyK1O88RTIYw==" saltValue="8T4a4InHhHLD8ZOSgzQbxA==" spinCount="100000" sheet="1" selectLockedCells="1"/>
  <mergeCells count="12">
    <mergeCell ref="A1:J1"/>
    <mergeCell ref="H6:J6"/>
    <mergeCell ref="C11:H11"/>
    <mergeCell ref="B17:J17"/>
    <mergeCell ref="B18:J18"/>
    <mergeCell ref="B2:J3"/>
    <mergeCell ref="C8:E8"/>
    <mergeCell ref="C10:E10"/>
    <mergeCell ref="C9:E9"/>
    <mergeCell ref="C5:E5"/>
    <mergeCell ref="C6:E6"/>
    <mergeCell ref="H5:J5"/>
  </mergeCells>
  <conditionalFormatting sqref="I37">
    <cfRule type="containsText" dxfId="7" priority="1" operator="containsText" text="CHECK Property rights">
      <formula>NOT(ISERROR(SEARCH("CHECK Property rights",I37)))</formula>
    </cfRule>
  </conditionalFormatting>
  <dataValidations xWindow="371" yWindow="342" count="4">
    <dataValidation type="decimal" operator="greaterThan" allowBlank="1" showInputMessage="1" showErrorMessage="1" error="Introduceti doar numere zecimale" sqref="E32:E36 E21:E27" xr:uid="{00000000-0002-0000-0200-000000000000}">
      <formula1>0</formula1>
    </dataValidation>
    <dataValidation type="whole" allowBlank="1" showInputMessage="1" showErrorMessage="1" error="You need to enter the year with four digits !" sqref="D12:E12" xr:uid="{00000000-0002-0000-0200-000001000000}">
      <formula1>1990</formula1>
      <formula2>2030</formula2>
    </dataValidation>
    <dataValidation allowBlank="1" showInputMessage="1" showErrorMessage="1" prompt="Please use the farm code as the unique file name." sqref="C6" xr:uid="{00000000-0002-0000-0200-000002000000}"/>
    <dataValidation allowBlank="1" showInputMessage="1" showErrorMessage="1" prompt="If CHECK! then compare area in Land classification to area in Property status. Areas do not match! " sqref="I37" xr:uid="{00000000-0002-0000-0200-000003000000}"/>
  </dataValidations>
  <pageMargins left="0.51181102362204722" right="0.51181102362204722" top="0.98425196850393704" bottom="0.59055118110236227" header="0.43307086614173229" footer="0.31496062992125984"/>
  <pageSetup paperSize="9" scale="78" orientation="portrait" r:id="rId1"/>
  <headerFooter>
    <oddHeader>&amp;L&amp;12Farm Analysis Tool&amp;C&amp;12Section: General Information / Land Resources</oddHeader>
    <oddFooter>&amp;L&amp;"-,Kursiv"&amp;10Version 2015 V2.2&amp;RPage 1</oddFooter>
  </headerFooter>
  <ignoredErrors>
    <ignoredError sqref="J14" unlockedFormula="1"/>
  </ignoredErrors>
  <extLst>
    <ext xmlns:x14="http://schemas.microsoft.com/office/spreadsheetml/2009/9/main" uri="{CCE6A557-97BC-4b89-ADB6-D9C93CAAB3DF}">
      <x14:dataValidations xmlns:xm="http://schemas.microsoft.com/office/excel/2006/main" xWindow="371" yWindow="342" count="2">
        <x14:dataValidation type="list" allowBlank="1" showInputMessage="1" showErrorMessage="1" xr:uid="{00000000-0002-0000-0200-000004000000}">
          <x14:formula1>
            <xm:f>'List of dropdown'!$A$3:$A$8</xm:f>
          </x14:formula1>
          <xm:sqref>D14</xm:sqref>
        </x14:dataValidation>
        <x14:dataValidation type="list" allowBlank="1" showInputMessage="1" showErrorMessage="1" xr:uid="{00000000-0002-0000-0200-000005000000}">
          <x14:formula1>
            <xm:f>'List of dropdown'!$A$14:$A$17</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rgb="FFC00000"/>
  </sheetPr>
  <dimension ref="A1:I45"/>
  <sheetViews>
    <sheetView view="pageBreakPreview" topLeftCell="A3" zoomScale="60" zoomScaleNormal="100" workbookViewId="0">
      <selection activeCell="C11" sqref="C11:F13"/>
    </sheetView>
  </sheetViews>
  <sheetFormatPr baseColWidth="10" defaultColWidth="9.125" defaultRowHeight="13.6"/>
  <cols>
    <col min="1" max="1" width="3.75" style="76" customWidth="1"/>
    <col min="2" max="2" width="35" style="76" customWidth="1"/>
    <col min="3" max="3" width="16.75" style="76" customWidth="1"/>
    <col min="4" max="4" width="16.25" style="76" customWidth="1"/>
    <col min="5" max="5" width="9.75" style="76" customWidth="1"/>
    <col min="6" max="6" width="9" style="76" customWidth="1"/>
    <col min="7" max="7" width="13.75" style="76" customWidth="1"/>
    <col min="8" max="8" width="29.5" style="76" customWidth="1"/>
    <col min="9" max="9" width="13.75" style="76" hidden="1" customWidth="1"/>
    <col min="10" max="10" width="10.25" style="76" customWidth="1"/>
    <col min="11" max="11" width="9.125" style="76" customWidth="1"/>
    <col min="12" max="16384" width="9.125" style="76"/>
  </cols>
  <sheetData>
    <row r="1" spans="1:9" ht="14.95" thickBot="1">
      <c r="A1" s="543" t="s">
        <v>44</v>
      </c>
      <c r="B1" s="543"/>
      <c r="C1" s="543"/>
      <c r="D1" s="543"/>
      <c r="E1" s="543"/>
      <c r="F1" s="543"/>
      <c r="G1" s="543"/>
      <c r="H1" s="543"/>
    </row>
    <row r="2" spans="1:9" ht="14.95" thickTop="1">
      <c r="B2" s="576" t="s">
        <v>124</v>
      </c>
      <c r="C2" s="577"/>
      <c r="D2" s="577"/>
      <c r="E2" s="577"/>
      <c r="F2" s="577"/>
      <c r="G2" s="578"/>
    </row>
    <row r="3" spans="1:9" ht="14.3">
      <c r="B3" s="77"/>
      <c r="C3" s="78"/>
      <c r="D3" s="78"/>
      <c r="E3" s="78"/>
      <c r="F3" s="79"/>
      <c r="G3" s="80"/>
    </row>
    <row r="4" spans="1:9" ht="14.3">
      <c r="B4" s="81"/>
      <c r="C4" s="78"/>
      <c r="D4" s="78"/>
      <c r="E4" s="82" t="s">
        <v>94</v>
      </c>
      <c r="F4" s="579">
        <f>'1 Informations générales'!C6</f>
        <v>0</v>
      </c>
      <c r="G4" s="580"/>
      <c r="I4" s="83"/>
    </row>
    <row r="5" spans="1:9">
      <c r="B5" s="84"/>
      <c r="C5" s="78"/>
      <c r="D5" s="78"/>
      <c r="E5" s="85"/>
      <c r="F5" s="78"/>
      <c r="G5" s="86"/>
    </row>
    <row r="6" spans="1:9" ht="15.8" customHeight="1">
      <c r="B6" s="581" t="s">
        <v>32</v>
      </c>
      <c r="C6" s="574" t="s">
        <v>125</v>
      </c>
      <c r="D6" s="574" t="s">
        <v>126</v>
      </c>
      <c r="E6" s="584" t="s">
        <v>127</v>
      </c>
      <c r="F6" s="586" t="s">
        <v>128</v>
      </c>
      <c r="G6" s="572" t="s">
        <v>129</v>
      </c>
    </row>
    <row r="7" spans="1:9" ht="15.8" customHeight="1">
      <c r="B7" s="582"/>
      <c r="C7" s="575"/>
      <c r="D7" s="575"/>
      <c r="E7" s="585"/>
      <c r="F7" s="587"/>
      <c r="G7" s="573"/>
    </row>
    <row r="8" spans="1:9" ht="15.8" customHeight="1">
      <c r="B8" s="582"/>
      <c r="C8" s="575"/>
      <c r="D8" s="575"/>
      <c r="E8" s="585"/>
      <c r="F8" s="587"/>
      <c r="G8" s="573"/>
    </row>
    <row r="9" spans="1:9" ht="36" customHeight="1">
      <c r="B9" s="582"/>
      <c r="C9" s="575"/>
      <c r="D9" s="575"/>
      <c r="E9" s="585"/>
      <c r="F9" s="587"/>
      <c r="G9" s="573"/>
    </row>
    <row r="10" spans="1:9" ht="16.5" customHeight="1">
      <c r="B10" s="583"/>
      <c r="C10" s="375">
        <f>'1 Informations générales'!D13</f>
        <v>0</v>
      </c>
      <c r="D10" s="376">
        <f>'1 Informations générales'!D13</f>
        <v>0</v>
      </c>
      <c r="E10" s="377" t="s">
        <v>8</v>
      </c>
      <c r="F10" s="378" t="s">
        <v>8</v>
      </c>
      <c r="G10" s="87">
        <f>'1 Informations générales'!D13</f>
        <v>0</v>
      </c>
    </row>
    <row r="11" spans="1:9" ht="15.8" customHeight="1">
      <c r="B11" s="297" t="s">
        <v>320</v>
      </c>
      <c r="C11" s="88"/>
      <c r="D11" s="379"/>
      <c r="E11" s="379"/>
      <c r="F11" s="88"/>
      <c r="G11" s="374" t="str">
        <f>IFERROR(SLN(C11,D11,(F11-E11)),"")</f>
        <v/>
      </c>
      <c r="H11" s="90" t="s">
        <v>130</v>
      </c>
      <c r="I11" s="83"/>
    </row>
    <row r="12" spans="1:9" ht="15.8" customHeight="1">
      <c r="B12" s="93" t="s">
        <v>318</v>
      </c>
      <c r="C12" s="91"/>
      <c r="D12" s="89"/>
      <c r="E12" s="89"/>
      <c r="F12" s="91"/>
      <c r="G12" s="374" t="str">
        <f t="shared" ref="G12:G36" si="0">IFERROR(SLN(C12,D12,(F12-E12)),"")</f>
        <v/>
      </c>
      <c r="H12" s="436" t="s">
        <v>131</v>
      </c>
      <c r="I12" s="83" t="s">
        <v>318</v>
      </c>
    </row>
    <row r="13" spans="1:9" ht="15.8" customHeight="1">
      <c r="B13" s="93" t="s">
        <v>318</v>
      </c>
      <c r="C13" s="91"/>
      <c r="D13" s="89"/>
      <c r="E13" s="89"/>
      <c r="F13" s="91"/>
      <c r="G13" s="374" t="str">
        <f t="shared" si="0"/>
        <v/>
      </c>
      <c r="H13" s="92" t="s">
        <v>132</v>
      </c>
      <c r="I13" s="92" t="s">
        <v>320</v>
      </c>
    </row>
    <row r="14" spans="1:9" ht="15.8" customHeight="1">
      <c r="B14" s="297" t="s">
        <v>318</v>
      </c>
      <c r="C14" s="91"/>
      <c r="D14" s="89"/>
      <c r="E14" s="89"/>
      <c r="F14" s="91"/>
      <c r="G14" s="374" t="str">
        <f t="shared" si="0"/>
        <v/>
      </c>
      <c r="H14" s="92" t="s">
        <v>133</v>
      </c>
      <c r="I14" s="92" t="s">
        <v>319</v>
      </c>
    </row>
    <row r="15" spans="1:9" ht="15.8" customHeight="1">
      <c r="B15" s="297" t="s">
        <v>318</v>
      </c>
      <c r="C15" s="91"/>
      <c r="D15" s="89"/>
      <c r="E15" s="89"/>
      <c r="F15" s="91"/>
      <c r="G15" s="374" t="str">
        <f t="shared" si="0"/>
        <v/>
      </c>
      <c r="H15" s="92" t="s">
        <v>134</v>
      </c>
      <c r="I15" s="92" t="s">
        <v>321</v>
      </c>
    </row>
    <row r="16" spans="1:9" ht="15.8" customHeight="1">
      <c r="B16" s="93" t="s">
        <v>318</v>
      </c>
      <c r="C16" s="91"/>
      <c r="D16" s="89"/>
      <c r="E16" s="89"/>
      <c r="F16" s="91"/>
      <c r="G16" s="374" t="str">
        <f t="shared" si="0"/>
        <v/>
      </c>
      <c r="H16" s="92" t="s">
        <v>135</v>
      </c>
      <c r="I16" s="92" t="s">
        <v>322</v>
      </c>
    </row>
    <row r="17" spans="2:9" ht="15.8" customHeight="1">
      <c r="B17" s="93" t="s">
        <v>318</v>
      </c>
      <c r="C17" s="91"/>
      <c r="D17" s="89"/>
      <c r="E17" s="89"/>
      <c r="F17" s="91"/>
      <c r="G17" s="374" t="str">
        <f>IFERROR(SLN(C17,D17,(F17-E17)),"")</f>
        <v/>
      </c>
      <c r="H17" s="92" t="s">
        <v>136</v>
      </c>
      <c r="I17" s="92" t="s">
        <v>323</v>
      </c>
    </row>
    <row r="18" spans="2:9" ht="15.8" customHeight="1">
      <c r="B18" s="328" t="s">
        <v>318</v>
      </c>
      <c r="C18" s="91"/>
      <c r="D18" s="89"/>
      <c r="E18" s="89"/>
      <c r="F18" s="91"/>
      <c r="G18" s="374" t="str">
        <f t="shared" si="0"/>
        <v/>
      </c>
      <c r="H18" s="92" t="s">
        <v>137</v>
      </c>
      <c r="I18" s="92" t="s">
        <v>324</v>
      </c>
    </row>
    <row r="19" spans="2:9" ht="15.8" customHeight="1">
      <c r="B19" s="328" t="s">
        <v>318</v>
      </c>
      <c r="C19" s="91"/>
      <c r="D19" s="89"/>
      <c r="E19" s="89"/>
      <c r="F19" s="91"/>
      <c r="G19" s="374" t="str">
        <f t="shared" si="0"/>
        <v/>
      </c>
      <c r="H19" s="92" t="s">
        <v>138</v>
      </c>
      <c r="I19" s="92" t="s">
        <v>325</v>
      </c>
    </row>
    <row r="20" spans="2:9" ht="15.8" customHeight="1">
      <c r="B20" s="328" t="s">
        <v>318</v>
      </c>
      <c r="C20" s="91"/>
      <c r="D20" s="89"/>
      <c r="E20" s="89"/>
      <c r="F20" s="91"/>
      <c r="G20" s="374" t="str">
        <f t="shared" si="0"/>
        <v/>
      </c>
      <c r="H20" s="92" t="s">
        <v>139</v>
      </c>
      <c r="I20" s="92" t="s">
        <v>326</v>
      </c>
    </row>
    <row r="21" spans="2:9" ht="15.8" customHeight="1">
      <c r="B21" s="328" t="s">
        <v>318</v>
      </c>
      <c r="C21" s="91"/>
      <c r="D21" s="89"/>
      <c r="E21" s="89"/>
      <c r="F21" s="91"/>
      <c r="G21" s="374" t="str">
        <f t="shared" si="0"/>
        <v/>
      </c>
      <c r="H21" s="92" t="s">
        <v>140</v>
      </c>
      <c r="I21" s="92" t="s">
        <v>327</v>
      </c>
    </row>
    <row r="22" spans="2:9" ht="15.8" customHeight="1">
      <c r="B22" s="328" t="s">
        <v>318</v>
      </c>
      <c r="C22" s="91"/>
      <c r="D22" s="89"/>
      <c r="E22" s="89"/>
      <c r="F22" s="91"/>
      <c r="G22" s="374" t="str">
        <f t="shared" si="0"/>
        <v/>
      </c>
      <c r="H22" s="92" t="s">
        <v>141</v>
      </c>
      <c r="I22" s="92" t="s">
        <v>328</v>
      </c>
    </row>
    <row r="23" spans="2:9" ht="15.8" customHeight="1">
      <c r="B23" s="328" t="s">
        <v>318</v>
      </c>
      <c r="C23" s="91"/>
      <c r="D23" s="89"/>
      <c r="E23" s="89"/>
      <c r="F23" s="91"/>
      <c r="G23" s="374" t="str">
        <f t="shared" si="0"/>
        <v/>
      </c>
      <c r="H23" s="92" t="s">
        <v>142</v>
      </c>
      <c r="I23" s="92" t="s">
        <v>329</v>
      </c>
    </row>
    <row r="24" spans="2:9" ht="15.8" customHeight="1">
      <c r="B24" s="328" t="s">
        <v>318</v>
      </c>
      <c r="C24" s="91"/>
      <c r="D24" s="89"/>
      <c r="E24" s="89"/>
      <c r="F24" s="91"/>
      <c r="G24" s="374" t="str">
        <f t="shared" si="0"/>
        <v/>
      </c>
      <c r="H24" s="92" t="s">
        <v>143</v>
      </c>
      <c r="I24" s="92" t="s">
        <v>330</v>
      </c>
    </row>
    <row r="25" spans="2:9" ht="15.8" customHeight="1">
      <c r="B25" s="93" t="s">
        <v>318</v>
      </c>
      <c r="C25" s="91"/>
      <c r="D25" s="89"/>
      <c r="E25" s="89"/>
      <c r="F25" s="91"/>
      <c r="G25" s="374" t="str">
        <f t="shared" si="0"/>
        <v/>
      </c>
      <c r="H25" s="92" t="s">
        <v>144</v>
      </c>
      <c r="I25" s="92" t="s">
        <v>331</v>
      </c>
    </row>
    <row r="26" spans="2:9" ht="15.8" customHeight="1">
      <c r="B26" s="328" t="s">
        <v>318</v>
      </c>
      <c r="C26" s="91"/>
      <c r="D26" s="89"/>
      <c r="E26" s="89"/>
      <c r="F26" s="91"/>
      <c r="G26" s="374" t="str">
        <f t="shared" si="0"/>
        <v/>
      </c>
      <c r="H26" s="92" t="s">
        <v>145</v>
      </c>
      <c r="I26" s="92" t="s">
        <v>332</v>
      </c>
    </row>
    <row r="27" spans="2:9" ht="15.8" customHeight="1">
      <c r="B27" s="328" t="s">
        <v>318</v>
      </c>
      <c r="C27" s="91"/>
      <c r="D27" s="89"/>
      <c r="E27" s="89"/>
      <c r="F27" s="91"/>
      <c r="G27" s="374" t="str">
        <f t="shared" si="0"/>
        <v/>
      </c>
      <c r="H27" s="92" t="s">
        <v>146</v>
      </c>
      <c r="I27" s="92" t="s">
        <v>333</v>
      </c>
    </row>
    <row r="28" spans="2:9" ht="15.8" customHeight="1">
      <c r="B28" s="328" t="s">
        <v>318</v>
      </c>
      <c r="C28" s="91"/>
      <c r="D28" s="89"/>
      <c r="E28" s="89"/>
      <c r="F28" s="91"/>
      <c r="G28" s="374" t="str">
        <f t="shared" si="0"/>
        <v/>
      </c>
      <c r="H28" s="92" t="s">
        <v>147</v>
      </c>
      <c r="I28" s="92" t="s">
        <v>334</v>
      </c>
    </row>
    <row r="29" spans="2:9" ht="15.8" customHeight="1">
      <c r="B29" s="328"/>
      <c r="C29" s="91"/>
      <c r="D29" s="89"/>
      <c r="E29" s="89"/>
      <c r="F29" s="91"/>
      <c r="G29" s="374" t="str">
        <f t="shared" si="0"/>
        <v/>
      </c>
      <c r="H29" s="92" t="s">
        <v>148</v>
      </c>
      <c r="I29" s="92" t="s">
        <v>335</v>
      </c>
    </row>
    <row r="30" spans="2:9" ht="15.8" customHeight="1">
      <c r="B30" s="328"/>
      <c r="C30" s="91"/>
      <c r="D30" s="89"/>
      <c r="E30" s="89"/>
      <c r="F30" s="91"/>
      <c r="G30" s="374" t="str">
        <f t="shared" si="0"/>
        <v/>
      </c>
      <c r="H30" s="92" t="s">
        <v>149</v>
      </c>
      <c r="I30" s="92" t="s">
        <v>336</v>
      </c>
    </row>
    <row r="31" spans="2:9" ht="15.8" customHeight="1">
      <c r="B31" s="328"/>
      <c r="C31" s="91"/>
      <c r="D31" s="89"/>
      <c r="E31" s="89"/>
      <c r="F31" s="91"/>
      <c r="G31" s="374" t="str">
        <f t="shared" si="0"/>
        <v/>
      </c>
      <c r="H31" s="92" t="s">
        <v>150</v>
      </c>
      <c r="I31" s="92" t="s">
        <v>337</v>
      </c>
    </row>
    <row r="32" spans="2:9" ht="15.8" customHeight="1">
      <c r="B32" s="328"/>
      <c r="C32" s="91"/>
      <c r="D32" s="89"/>
      <c r="E32" s="89"/>
      <c r="F32" s="91"/>
      <c r="G32" s="374" t="str">
        <f t="shared" si="0"/>
        <v/>
      </c>
      <c r="H32" s="92"/>
      <c r="I32" s="92" t="s">
        <v>338</v>
      </c>
    </row>
    <row r="33" spans="2:7" ht="15.8" customHeight="1">
      <c r="B33" s="328"/>
      <c r="C33" s="91"/>
      <c r="D33" s="89"/>
      <c r="E33" s="89"/>
      <c r="F33" s="91"/>
      <c r="G33" s="374" t="str">
        <f t="shared" si="0"/>
        <v/>
      </c>
    </row>
    <row r="34" spans="2:7" ht="15.8" customHeight="1">
      <c r="B34" s="328"/>
      <c r="C34" s="91"/>
      <c r="D34" s="89"/>
      <c r="E34" s="89"/>
      <c r="F34" s="91"/>
      <c r="G34" s="374" t="str">
        <f t="shared" si="0"/>
        <v/>
      </c>
    </row>
    <row r="35" spans="2:7" ht="15.8" customHeight="1">
      <c r="B35" s="328"/>
      <c r="C35" s="91"/>
      <c r="D35" s="89"/>
      <c r="E35" s="89"/>
      <c r="F35" s="91"/>
      <c r="G35" s="374" t="str">
        <f t="shared" si="0"/>
        <v/>
      </c>
    </row>
    <row r="36" spans="2:7" ht="15.8" customHeight="1">
      <c r="B36" s="93"/>
      <c r="C36" s="94"/>
      <c r="D36" s="380"/>
      <c r="E36" s="380"/>
      <c r="F36" s="94"/>
      <c r="G36" s="374" t="str">
        <f t="shared" si="0"/>
        <v/>
      </c>
    </row>
    <row r="37" spans="2:7" ht="18" customHeight="1">
      <c r="B37" s="84"/>
      <c r="C37" s="95"/>
      <c r="D37" s="95"/>
      <c r="E37" s="95"/>
      <c r="F37" s="95"/>
      <c r="G37" s="96"/>
    </row>
    <row r="38" spans="2:7" ht="15.8" customHeight="1">
      <c r="B38" s="97"/>
      <c r="C38" s="571" t="s">
        <v>151</v>
      </c>
      <c r="D38" s="571"/>
      <c r="E38" s="571"/>
      <c r="F38" s="98">
        <f>'1 Informations générales'!D13</f>
        <v>0</v>
      </c>
      <c r="G38" s="99">
        <f>+SUM(G11:G36)</f>
        <v>0</v>
      </c>
    </row>
    <row r="39" spans="2:7" ht="15.8" customHeight="1" thickBot="1">
      <c r="B39" s="100"/>
      <c r="C39" s="101"/>
      <c r="D39" s="101"/>
      <c r="E39" s="101"/>
      <c r="F39" s="101"/>
      <c r="G39" s="102"/>
    </row>
    <row r="40" spans="2:7" ht="15.8" customHeight="1" thickTop="1"/>
    <row r="41" spans="2:7" ht="15.8" customHeight="1"/>
    <row r="42" spans="2:7" ht="15.8" customHeight="1"/>
    <row r="43" spans="2:7" ht="15.8" customHeight="1"/>
    <row r="44" spans="2:7" ht="15.8" customHeight="1"/>
    <row r="45" spans="2:7" ht="9.6999999999999993" customHeight="1"/>
  </sheetData>
  <sheetProtection algorithmName="SHA-512" hashValue="Iapkdz2TwddYjBER1Pgkhxh2XPw/K3OFPv0wBjc9EWJkvSr2K8mtzgm0NX+sJbu9LlovDGYWW0gP2Ohy5pICjw==" saltValue="bXexQ9iRujjcyAdACgcilA==" spinCount="100000" sheet="1" selectLockedCells="1"/>
  <sortState xmlns:xlrd2="http://schemas.microsoft.com/office/spreadsheetml/2017/richdata2" ref="I13:I31">
    <sortCondition ref="I23"/>
  </sortState>
  <mergeCells count="10">
    <mergeCell ref="C38:E38"/>
    <mergeCell ref="G6:G9"/>
    <mergeCell ref="D6:D9"/>
    <mergeCell ref="C6:C9"/>
    <mergeCell ref="A1:H1"/>
    <mergeCell ref="B2:G2"/>
    <mergeCell ref="F4:G4"/>
    <mergeCell ref="B6:B10"/>
    <mergeCell ref="E6:E9"/>
    <mergeCell ref="F6:F9"/>
  </mergeCells>
  <dataValidations count="1">
    <dataValidation type="list" allowBlank="1" showInputMessage="1" showErrorMessage="1" sqref="B11:B36" xr:uid="{00000000-0002-0000-0300-000000000000}">
      <formula1>$I$12:$I$32</formula1>
    </dataValidation>
  </dataValidations>
  <pageMargins left="0.51181102362204722" right="0.51181102362204722" top="0.98425196850393704" bottom="0.59055118110236227" header="0.43307086614173229" footer="0.31496062992125984"/>
  <pageSetup paperSize="9" scale="84" orientation="portrait" r:id="rId1"/>
  <headerFooter>
    <oddHeader>&amp;L&amp;12Farm Analysis Tool&amp;C&amp;12Section: Farm Equipment and Assets</oddHeader>
    <oddFooter>&amp;L&amp;"-,Kursiv"Version 2015 V2.2&amp;RPage 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0">
    <tabColor rgb="FFC00000"/>
  </sheetPr>
  <dimension ref="A1:Q64"/>
  <sheetViews>
    <sheetView view="pageBreakPreview" topLeftCell="A31" zoomScale="50" zoomScaleNormal="110" zoomScaleSheetLayoutView="50" workbookViewId="0">
      <selection activeCell="N59" sqref="N59"/>
    </sheetView>
  </sheetViews>
  <sheetFormatPr baseColWidth="10" defaultColWidth="9.125" defaultRowHeight="13.6"/>
  <cols>
    <col min="1" max="1" width="3.75" style="168" customWidth="1"/>
    <col min="2" max="2" width="25.875" style="168" customWidth="1"/>
    <col min="3" max="3" width="13" style="168" customWidth="1"/>
    <col min="4" max="4" width="10.5" style="168" customWidth="1"/>
    <col min="5" max="5" width="11.5" style="210" customWidth="1"/>
    <col min="6" max="6" width="10.5" style="210" customWidth="1"/>
    <col min="7" max="7" width="29.75" style="184" customWidth="1"/>
    <col min="8" max="10" width="6.5" style="168" customWidth="1"/>
    <col min="11" max="12" width="9.125" style="168"/>
    <col min="13" max="13" width="7.75" style="168" customWidth="1"/>
    <col min="14" max="14" width="9.5" style="168" customWidth="1"/>
    <col min="15" max="15" width="10" style="168" customWidth="1"/>
    <col min="16" max="16384" width="9.125" style="168"/>
  </cols>
  <sheetData>
    <row r="1" spans="1:7" ht="14.95" thickBot="1">
      <c r="A1" s="543" t="s">
        <v>44</v>
      </c>
      <c r="B1" s="543"/>
      <c r="C1" s="543"/>
      <c r="D1" s="543"/>
      <c r="E1" s="543"/>
      <c r="F1" s="543"/>
      <c r="G1" s="543"/>
    </row>
    <row r="2" spans="1:7" ht="14.95" thickTop="1">
      <c r="A2" s="416"/>
      <c r="B2" s="603" t="s">
        <v>152</v>
      </c>
      <c r="C2" s="604"/>
      <c r="D2" s="604"/>
      <c r="E2" s="604"/>
      <c r="F2" s="604"/>
      <c r="G2" s="605"/>
    </row>
    <row r="3" spans="1:7" ht="14.3">
      <c r="A3" s="416"/>
      <c r="B3" s="169"/>
      <c r="C3" s="170"/>
      <c r="D3" s="170"/>
      <c r="E3" s="171"/>
      <c r="F3" s="115"/>
      <c r="G3" s="107"/>
    </row>
    <row r="4" spans="1:7" ht="14.3">
      <c r="A4" s="416"/>
      <c r="B4" s="109"/>
      <c r="C4" s="172"/>
      <c r="D4" s="166"/>
      <c r="E4" s="454" t="s">
        <v>94</v>
      </c>
      <c r="F4" s="612">
        <f>'1 Informations générales'!C6</f>
        <v>0</v>
      </c>
      <c r="G4" s="613"/>
    </row>
    <row r="5" spans="1:7" ht="14.3">
      <c r="A5" s="416"/>
      <c r="B5" s="173"/>
      <c r="C5" s="111"/>
      <c r="D5" s="111"/>
      <c r="E5" s="115"/>
      <c r="F5" s="115"/>
      <c r="G5" s="107"/>
    </row>
    <row r="6" spans="1:7" ht="14.3">
      <c r="A6" s="416"/>
      <c r="B6" s="174" t="s">
        <v>154</v>
      </c>
      <c r="C6" s="175">
        <f>SUM(C10:C14)</f>
        <v>1</v>
      </c>
      <c r="D6" s="446" t="str">
        <f>'1 Informations générales'!D14</f>
        <v>Acre</v>
      </c>
      <c r="E6" s="176"/>
      <c r="F6" s="176"/>
      <c r="G6" s="177"/>
    </row>
    <row r="7" spans="1:7" ht="34" customHeight="1" thickBot="1">
      <c r="A7" s="416"/>
      <c r="B7" s="179"/>
      <c r="C7" s="180"/>
      <c r="D7" s="181" t="s">
        <v>156</v>
      </c>
      <c r="E7" s="455" t="str">
        <f>"Rendement par "&amp; '1 Informations générales'!D14 &amp;" ou Quantité"</f>
        <v>Rendement par Acre ou Quantité</v>
      </c>
      <c r="F7" s="182" t="s">
        <v>155</v>
      </c>
      <c r="G7" s="183" t="s">
        <v>157</v>
      </c>
    </row>
    <row r="8" spans="1:7" ht="14.95" thickBot="1">
      <c r="A8" s="416"/>
      <c r="B8" s="614" t="s">
        <v>158</v>
      </c>
      <c r="C8" s="615"/>
      <c r="D8" s="615"/>
      <c r="E8" s="615"/>
      <c r="F8" s="615"/>
      <c r="G8" s="616"/>
    </row>
    <row r="9" spans="1:7" ht="14.3">
      <c r="A9" s="416"/>
      <c r="B9" s="211" t="s">
        <v>159</v>
      </c>
      <c r="C9" s="212" t="s">
        <v>160</v>
      </c>
      <c r="D9" s="417"/>
      <c r="E9" s="213"/>
      <c r="F9" s="214"/>
      <c r="G9" s="215"/>
    </row>
    <row r="10" spans="1:7" ht="14.3">
      <c r="A10" s="416"/>
      <c r="B10" s="307" t="s">
        <v>361</v>
      </c>
      <c r="C10" s="308">
        <v>1</v>
      </c>
      <c r="D10" s="188" t="s">
        <v>9</v>
      </c>
      <c r="E10" s="189"/>
      <c r="F10" s="428"/>
      <c r="G10" s="191">
        <f>+F10*E10*C10</f>
        <v>0</v>
      </c>
    </row>
    <row r="11" spans="1:7" ht="14.3">
      <c r="A11" s="416"/>
      <c r="B11" s="307"/>
      <c r="C11" s="308"/>
      <c r="D11" s="188"/>
      <c r="E11" s="189"/>
      <c r="F11" s="428"/>
      <c r="G11" s="191">
        <f t="shared" ref="G11:G14" si="0">+F11*E11*C11</f>
        <v>0</v>
      </c>
    </row>
    <row r="12" spans="1:7" ht="14.3">
      <c r="A12" s="416"/>
      <c r="B12" s="307"/>
      <c r="C12" s="308"/>
      <c r="D12" s="188"/>
      <c r="E12" s="189"/>
      <c r="F12" s="428"/>
      <c r="G12" s="191">
        <f t="shared" si="0"/>
        <v>0</v>
      </c>
    </row>
    <row r="13" spans="1:7" ht="14.3">
      <c r="A13" s="416"/>
      <c r="B13" s="307"/>
      <c r="C13" s="308"/>
      <c r="D13" s="188"/>
      <c r="E13" s="189"/>
      <c r="F13" s="428"/>
      <c r="G13" s="191">
        <f t="shared" si="0"/>
        <v>0</v>
      </c>
    </row>
    <row r="14" spans="1:7" ht="14.3">
      <c r="A14" s="416"/>
      <c r="B14" s="307"/>
      <c r="C14" s="308"/>
      <c r="D14" s="188"/>
      <c r="E14" s="189"/>
      <c r="F14" s="428"/>
      <c r="G14" s="191">
        <f t="shared" si="0"/>
        <v>0</v>
      </c>
    </row>
    <row r="15" spans="1:7" ht="14.3">
      <c r="A15" s="416"/>
      <c r="B15" s="193" t="s">
        <v>161</v>
      </c>
      <c r="C15" s="194"/>
      <c r="D15" s="195"/>
      <c r="E15" s="196"/>
      <c r="F15" s="196"/>
      <c r="G15" s="197"/>
    </row>
    <row r="16" spans="1:7" ht="14.3">
      <c r="A16" s="416"/>
      <c r="B16" s="309"/>
      <c r="C16" s="310"/>
      <c r="D16" s="188"/>
      <c r="E16" s="189"/>
      <c r="F16" s="428"/>
      <c r="G16" s="191">
        <f t="shared" ref="G16:G18" si="1">+F16*E16</f>
        <v>0</v>
      </c>
    </row>
    <row r="17" spans="1:15" ht="14.3">
      <c r="A17" s="416"/>
      <c r="B17" s="309"/>
      <c r="C17" s="310"/>
      <c r="D17" s="188"/>
      <c r="E17" s="189"/>
      <c r="F17" s="428"/>
      <c r="G17" s="191">
        <f t="shared" si="1"/>
        <v>0</v>
      </c>
    </row>
    <row r="18" spans="1:15" ht="14.3">
      <c r="A18" s="416"/>
      <c r="B18" s="309"/>
      <c r="C18" s="310"/>
      <c r="D18" s="188"/>
      <c r="E18" s="189"/>
      <c r="F18" s="428"/>
      <c r="G18" s="191">
        <f t="shared" si="1"/>
        <v>0</v>
      </c>
    </row>
    <row r="19" spans="1:15" ht="14.95" thickBot="1">
      <c r="A19" s="416"/>
      <c r="B19" s="600" t="s">
        <v>162</v>
      </c>
      <c r="C19" s="601"/>
      <c r="D19" s="601"/>
      <c r="E19" s="601"/>
      <c r="F19" s="602"/>
      <c r="G19" s="167">
        <f>SUM(G10:G18)</f>
        <v>0</v>
      </c>
    </row>
    <row r="20" spans="1:15" ht="18.7" customHeight="1" thickTop="1">
      <c r="A20" s="416"/>
      <c r="B20" s="603" t="s">
        <v>163</v>
      </c>
      <c r="C20" s="604"/>
      <c r="D20" s="604"/>
      <c r="E20" s="604"/>
      <c r="F20" s="604"/>
      <c r="G20" s="605"/>
    </row>
    <row r="21" spans="1:15" ht="14.3">
      <c r="A21" s="416"/>
      <c r="B21" s="169"/>
      <c r="C21" s="170"/>
      <c r="D21" s="170"/>
      <c r="E21" s="171"/>
      <c r="F21" s="115"/>
      <c r="G21" s="107"/>
    </row>
    <row r="22" spans="1:15" ht="14.3">
      <c r="A22" s="416"/>
      <c r="B22" s="174" t="s">
        <v>154</v>
      </c>
      <c r="C22" s="175">
        <f>SUM(C26:C30)</f>
        <v>0</v>
      </c>
      <c r="D22" s="446" t="str">
        <f>'1 Informations générales'!D14</f>
        <v>Acre</v>
      </c>
      <c r="E22" s="176"/>
      <c r="F22" s="176"/>
      <c r="G22" s="177"/>
    </row>
    <row r="23" spans="1:15" ht="35.35" thickBot="1">
      <c r="A23" s="416"/>
      <c r="B23" s="179"/>
      <c r="C23" s="180"/>
      <c r="D23" s="181" t="s">
        <v>156</v>
      </c>
      <c r="E23" s="456" t="str">
        <f>"Rendement par "&amp; '1 Informations générales'!D14 &amp;" ou Quantité"</f>
        <v>Rendement par Acre ou Quantité</v>
      </c>
      <c r="F23" s="182" t="s">
        <v>155</v>
      </c>
      <c r="G23" s="183" t="s">
        <v>157</v>
      </c>
    </row>
    <row r="24" spans="1:15" ht="14.95" thickBot="1">
      <c r="A24" s="416"/>
      <c r="B24" s="617" t="s">
        <v>10</v>
      </c>
      <c r="C24" s="615"/>
      <c r="D24" s="615"/>
      <c r="E24" s="615"/>
      <c r="F24" s="615"/>
      <c r="G24" s="618"/>
    </row>
    <row r="25" spans="1:15" ht="14.3">
      <c r="A25" s="416"/>
      <c r="B25" s="211" t="s">
        <v>159</v>
      </c>
      <c r="C25" s="212" t="s">
        <v>160</v>
      </c>
      <c r="D25" s="185"/>
      <c r="E25" s="213"/>
      <c r="F25" s="214"/>
      <c r="G25" s="215"/>
    </row>
    <row r="26" spans="1:15" ht="14.3">
      <c r="A26" s="416"/>
      <c r="B26" s="307"/>
      <c r="C26" s="308"/>
      <c r="D26" s="188"/>
      <c r="E26" s="189"/>
      <c r="F26" s="428"/>
      <c r="G26" s="191">
        <f>+F26*E26*C26</f>
        <v>0</v>
      </c>
    </row>
    <row r="27" spans="1:15" ht="14.3">
      <c r="A27" s="416"/>
      <c r="B27" s="307"/>
      <c r="C27" s="308"/>
      <c r="D27" s="188"/>
      <c r="E27" s="189"/>
      <c r="F27" s="428"/>
      <c r="G27" s="191">
        <f t="shared" ref="G27:G30" si="2">+F27*E27*C27</f>
        <v>0</v>
      </c>
    </row>
    <row r="28" spans="1:15" ht="14.3">
      <c r="A28" s="416"/>
      <c r="B28" s="307"/>
      <c r="C28" s="308"/>
      <c r="D28" s="188"/>
      <c r="E28" s="189"/>
      <c r="F28" s="428"/>
      <c r="G28" s="191">
        <f t="shared" si="2"/>
        <v>0</v>
      </c>
    </row>
    <row r="29" spans="1:15" ht="14.3">
      <c r="A29" s="416"/>
      <c r="B29" s="307"/>
      <c r="C29" s="308"/>
      <c r="D29" s="188"/>
      <c r="E29" s="189"/>
      <c r="F29" s="428"/>
      <c r="G29" s="191">
        <f t="shared" si="2"/>
        <v>0</v>
      </c>
    </row>
    <row r="30" spans="1:15" ht="14.3">
      <c r="A30" s="416"/>
      <c r="B30" s="307"/>
      <c r="C30" s="308"/>
      <c r="D30" s="188"/>
      <c r="E30" s="189"/>
      <c r="F30" s="428"/>
      <c r="G30" s="191">
        <f t="shared" si="2"/>
        <v>0</v>
      </c>
    </row>
    <row r="31" spans="1:15" ht="14.3">
      <c r="A31" s="416"/>
      <c r="B31" s="193" t="s">
        <v>161</v>
      </c>
      <c r="C31" s="194"/>
      <c r="D31" s="195"/>
      <c r="E31" s="196"/>
      <c r="F31" s="196"/>
      <c r="G31" s="197"/>
      <c r="K31" s="619"/>
      <c r="L31" s="619"/>
      <c r="M31" s="619"/>
      <c r="N31" s="619"/>
      <c r="O31" s="619"/>
    </row>
    <row r="32" spans="1:15" ht="14.3">
      <c r="A32" s="416"/>
      <c r="B32" s="309"/>
      <c r="C32" s="310"/>
      <c r="D32" s="188"/>
      <c r="E32" s="189"/>
      <c r="F32" s="428"/>
      <c r="G32" s="191">
        <f t="shared" ref="G32:G34" si="3">+F32*E32</f>
        <v>0</v>
      </c>
      <c r="K32" s="423"/>
      <c r="L32" s="351"/>
      <c r="M32" s="351"/>
      <c r="N32" s="351"/>
      <c r="O32" s="423"/>
    </row>
    <row r="33" spans="1:17" ht="14.3">
      <c r="A33" s="416"/>
      <c r="B33" s="309"/>
      <c r="C33" s="310"/>
      <c r="D33" s="188"/>
      <c r="E33" s="189"/>
      <c r="F33" s="428"/>
      <c r="G33" s="191">
        <f>+F33*E33</f>
        <v>0</v>
      </c>
      <c r="K33" s="620"/>
      <c r="L33" s="620"/>
      <c r="M33" s="620"/>
      <c r="N33" s="424"/>
      <c r="O33" s="422"/>
      <c r="P33" s="422"/>
      <c r="Q33" s="422"/>
    </row>
    <row r="34" spans="1:17" ht="14.3">
      <c r="A34" s="416"/>
      <c r="B34" s="309"/>
      <c r="C34" s="310"/>
      <c r="D34" s="188"/>
      <c r="E34" s="189"/>
      <c r="F34" s="428"/>
      <c r="G34" s="191">
        <f t="shared" si="3"/>
        <v>0</v>
      </c>
      <c r="K34" s="620"/>
      <c r="L34" s="620"/>
      <c r="M34" s="620"/>
      <c r="N34" s="425"/>
      <c r="O34" s="423"/>
    </row>
    <row r="35" spans="1:17" ht="14.95" thickBot="1">
      <c r="A35" s="416"/>
      <c r="B35" s="600" t="s">
        <v>162</v>
      </c>
      <c r="C35" s="601"/>
      <c r="D35" s="601"/>
      <c r="E35" s="601"/>
      <c r="F35" s="602"/>
      <c r="G35" s="167">
        <f>SUM(G26:G34)</f>
        <v>0</v>
      </c>
      <c r="K35" s="620"/>
      <c r="L35" s="620"/>
      <c r="M35" s="620"/>
      <c r="N35" s="425"/>
      <c r="O35" s="423"/>
    </row>
    <row r="36" spans="1:17" s="104" customFormat="1" ht="23.95" customHeight="1" thickTop="1">
      <c r="B36" s="603" t="s">
        <v>164</v>
      </c>
      <c r="C36" s="604"/>
      <c r="D36" s="604"/>
      <c r="E36" s="604"/>
      <c r="F36" s="604"/>
      <c r="G36" s="605"/>
      <c r="K36" s="619"/>
      <c r="L36" s="619"/>
      <c r="M36" s="619"/>
      <c r="N36" s="426"/>
      <c r="O36" s="423"/>
    </row>
    <row r="37" spans="1:17" s="104" customFormat="1" ht="9" customHeight="1">
      <c r="B37" s="169"/>
      <c r="C37" s="170"/>
      <c r="D37" s="170"/>
      <c r="E37" s="171"/>
      <c r="F37" s="115"/>
      <c r="G37" s="107"/>
      <c r="K37" s="421"/>
      <c r="L37" s="421"/>
      <c r="M37" s="421"/>
      <c r="N37" s="421"/>
      <c r="O37" s="421"/>
    </row>
    <row r="38" spans="1:17" s="104" customFormat="1" ht="9" customHeight="1">
      <c r="B38" s="173"/>
      <c r="C38" s="111"/>
      <c r="D38" s="111"/>
      <c r="E38" s="115"/>
      <c r="F38" s="115"/>
      <c r="G38" s="107"/>
      <c r="K38" s="427"/>
      <c r="L38" s="427"/>
      <c r="M38" s="427"/>
      <c r="N38" s="427"/>
      <c r="O38" s="427"/>
    </row>
    <row r="39" spans="1:17" ht="14.95" customHeight="1">
      <c r="B39" s="384" t="s">
        <v>165</v>
      </c>
      <c r="C39" s="429">
        <f>SUM(C43:C56)</f>
        <v>3</v>
      </c>
      <c r="D39" s="610" t="s">
        <v>166</v>
      </c>
      <c r="E39" s="611"/>
      <c r="F39" s="429">
        <f>SUM(E43:E56)</f>
        <v>0</v>
      </c>
      <c r="G39" s="387" t="s">
        <v>167</v>
      </c>
      <c r="H39" s="386"/>
      <c r="I39" s="178"/>
    </row>
    <row r="40" spans="1:17" ht="49.6" customHeight="1" thickBot="1">
      <c r="B40" s="179"/>
      <c r="C40" s="420"/>
      <c r="D40" s="181" t="s">
        <v>156</v>
      </c>
      <c r="E40" s="182" t="s">
        <v>168</v>
      </c>
      <c r="F40" s="182" t="s">
        <v>155</v>
      </c>
      <c r="G40" s="183" t="s">
        <v>157</v>
      </c>
    </row>
    <row r="41" spans="1:17" ht="14.95" customHeight="1" thickBot="1">
      <c r="B41" s="606" t="s">
        <v>169</v>
      </c>
      <c r="C41" s="607"/>
      <c r="D41" s="608" t="s">
        <v>170</v>
      </c>
      <c r="E41" s="608"/>
      <c r="F41" s="608"/>
      <c r="G41" s="609"/>
      <c r="H41" s="216"/>
      <c r="I41" s="184"/>
    </row>
    <row r="42" spans="1:17" ht="14.95" customHeight="1">
      <c r="B42" s="385" t="s">
        <v>171</v>
      </c>
      <c r="C42" s="419" t="s">
        <v>168</v>
      </c>
      <c r="D42" s="201"/>
      <c r="E42" s="186"/>
      <c r="F42" s="186"/>
      <c r="G42" s="187"/>
      <c r="I42" s="184"/>
    </row>
    <row r="43" spans="1:17" ht="14.95" customHeight="1">
      <c r="B43" s="311" t="s">
        <v>172</v>
      </c>
      <c r="C43" s="409">
        <v>3</v>
      </c>
      <c r="D43" s="242" t="s">
        <v>167</v>
      </c>
      <c r="E43" s="190"/>
      <c r="F43" s="428"/>
      <c r="G43" s="191">
        <f>+F43*E43</f>
        <v>0</v>
      </c>
      <c r="I43" s="184"/>
    </row>
    <row r="44" spans="1:17" ht="14.95" customHeight="1">
      <c r="B44" s="312" t="s">
        <v>173</v>
      </c>
      <c r="C44" s="409"/>
      <c r="D44" s="242" t="s">
        <v>167</v>
      </c>
      <c r="E44" s="190"/>
      <c r="F44" s="428"/>
      <c r="G44" s="191">
        <f t="shared" ref="G44:G56" si="4">+F44*E44</f>
        <v>0</v>
      </c>
      <c r="I44" s="184"/>
    </row>
    <row r="45" spans="1:17" ht="14.95" customHeight="1">
      <c r="B45" s="312" t="s">
        <v>174</v>
      </c>
      <c r="C45" s="409"/>
      <c r="D45" s="242" t="s">
        <v>167</v>
      </c>
      <c r="E45" s="190"/>
      <c r="F45" s="428"/>
      <c r="G45" s="191">
        <f t="shared" si="4"/>
        <v>0</v>
      </c>
      <c r="I45" s="184"/>
    </row>
    <row r="46" spans="1:17" ht="14.95" customHeight="1">
      <c r="B46" s="312" t="s">
        <v>175</v>
      </c>
      <c r="C46" s="409"/>
      <c r="D46" s="242" t="s">
        <v>167</v>
      </c>
      <c r="E46" s="190"/>
      <c r="F46" s="428"/>
      <c r="G46" s="191">
        <f t="shared" si="4"/>
        <v>0</v>
      </c>
      <c r="I46" s="184"/>
    </row>
    <row r="47" spans="1:17" ht="14.95" customHeight="1">
      <c r="B47" s="312" t="s">
        <v>176</v>
      </c>
      <c r="C47" s="409"/>
      <c r="D47" s="242" t="s">
        <v>167</v>
      </c>
      <c r="E47" s="190"/>
      <c r="F47" s="428"/>
      <c r="G47" s="191">
        <f t="shared" si="4"/>
        <v>0</v>
      </c>
      <c r="I47" s="184"/>
    </row>
    <row r="48" spans="1:17" ht="14.95" customHeight="1">
      <c r="B48" s="312" t="s">
        <v>177</v>
      </c>
      <c r="C48" s="409"/>
      <c r="D48" s="242" t="s">
        <v>167</v>
      </c>
      <c r="E48" s="190"/>
      <c r="F48" s="428"/>
      <c r="G48" s="191">
        <f t="shared" si="4"/>
        <v>0</v>
      </c>
      <c r="I48" s="184"/>
    </row>
    <row r="49" spans="1:15" ht="14.95" customHeight="1">
      <c r="B49" s="312" t="s">
        <v>178</v>
      </c>
      <c r="C49" s="409"/>
      <c r="D49" s="242" t="s">
        <v>167</v>
      </c>
      <c r="E49" s="190"/>
      <c r="F49" s="428"/>
      <c r="G49" s="191">
        <f t="shared" si="4"/>
        <v>0</v>
      </c>
      <c r="I49" s="184"/>
    </row>
    <row r="50" spans="1:15" ht="14.95" customHeight="1">
      <c r="B50" s="312" t="s">
        <v>179</v>
      </c>
      <c r="C50" s="409"/>
      <c r="D50" s="242" t="s">
        <v>167</v>
      </c>
      <c r="E50" s="190"/>
      <c r="F50" s="428"/>
      <c r="G50" s="191">
        <f t="shared" si="4"/>
        <v>0</v>
      </c>
      <c r="I50" s="184"/>
    </row>
    <row r="51" spans="1:15" ht="14.95" customHeight="1">
      <c r="B51" s="312" t="s">
        <v>180</v>
      </c>
      <c r="C51" s="409"/>
      <c r="D51" s="242" t="s">
        <v>167</v>
      </c>
      <c r="E51" s="190"/>
      <c r="F51" s="428"/>
      <c r="G51" s="191">
        <f t="shared" si="4"/>
        <v>0</v>
      </c>
      <c r="I51" s="184"/>
    </row>
    <row r="52" spans="1:15" ht="14.95" customHeight="1">
      <c r="B52" s="312" t="s">
        <v>181</v>
      </c>
      <c r="C52" s="409"/>
      <c r="D52" s="242" t="s">
        <v>167</v>
      </c>
      <c r="E52" s="190"/>
      <c r="F52" s="428"/>
      <c r="G52" s="191">
        <f t="shared" si="4"/>
        <v>0</v>
      </c>
      <c r="I52" s="184"/>
    </row>
    <row r="53" spans="1:15" ht="14.95" customHeight="1">
      <c r="B53" s="312" t="s">
        <v>182</v>
      </c>
      <c r="C53" s="409"/>
      <c r="D53" s="242" t="s">
        <v>167</v>
      </c>
      <c r="E53" s="190"/>
      <c r="F53" s="428"/>
      <c r="G53" s="191">
        <f t="shared" si="4"/>
        <v>0</v>
      </c>
      <c r="I53" s="184"/>
    </row>
    <row r="54" spans="1:15" ht="14.95" customHeight="1" thickBot="1">
      <c r="B54" s="313" t="s">
        <v>183</v>
      </c>
      <c r="C54" s="409"/>
      <c r="D54" s="242" t="s">
        <v>167</v>
      </c>
      <c r="E54" s="190"/>
      <c r="F54" s="428"/>
      <c r="G54" s="191">
        <f t="shared" si="4"/>
        <v>0</v>
      </c>
      <c r="I54" s="184"/>
    </row>
    <row r="55" spans="1:15" ht="14.95" customHeight="1">
      <c r="B55" s="313"/>
      <c r="C55" s="409"/>
      <c r="D55" s="242"/>
      <c r="E55" s="190"/>
      <c r="F55" s="428"/>
      <c r="G55" s="191">
        <f t="shared" si="4"/>
        <v>0</v>
      </c>
      <c r="I55" s="184"/>
      <c r="K55" s="591" t="s">
        <v>188</v>
      </c>
      <c r="L55" s="592"/>
      <c r="M55" s="592"/>
      <c r="N55" s="592"/>
      <c r="O55" s="593"/>
    </row>
    <row r="56" spans="1:15" ht="14.95" customHeight="1">
      <c r="A56" s="192"/>
      <c r="B56" s="313"/>
      <c r="C56" s="409"/>
      <c r="D56" s="242"/>
      <c r="E56" s="190"/>
      <c r="F56" s="428"/>
      <c r="G56" s="191">
        <f t="shared" si="4"/>
        <v>0</v>
      </c>
      <c r="I56" s="184"/>
      <c r="K56" s="350"/>
      <c r="L56" s="351"/>
      <c r="M56" s="351"/>
      <c r="N56" s="351"/>
      <c r="O56" s="414"/>
    </row>
    <row r="57" spans="1:15" ht="14.95" customHeight="1">
      <c r="B57" s="193" t="s">
        <v>161</v>
      </c>
      <c r="C57" s="198"/>
      <c r="D57" s="243"/>
      <c r="E57" s="196"/>
      <c r="F57" s="196"/>
      <c r="G57" s="197"/>
      <c r="I57" s="184"/>
      <c r="K57" s="588" t="s">
        <v>343</v>
      </c>
      <c r="L57" s="589"/>
      <c r="M57" s="590"/>
      <c r="N57" s="357"/>
      <c r="O57" s="461" t="str">
        <f>IF(K57="Daily milk yield:","litres/day","eggs/day")</f>
        <v>eggs/day</v>
      </c>
    </row>
    <row r="58" spans="1:15" ht="14.95" customHeight="1">
      <c r="B58" s="309" t="s">
        <v>184</v>
      </c>
      <c r="C58" s="408"/>
      <c r="D58" s="242" t="s">
        <v>11</v>
      </c>
      <c r="E58" s="190"/>
      <c r="F58" s="428"/>
      <c r="G58" s="191">
        <f t="shared" ref="G58" si="5">+F58*E58</f>
        <v>0</v>
      </c>
      <c r="I58" s="184"/>
      <c r="K58" s="588" t="s">
        <v>360</v>
      </c>
      <c r="L58" s="589"/>
      <c r="M58" s="590"/>
      <c r="N58" s="413"/>
      <c r="O58" s="414" t="s">
        <v>344</v>
      </c>
    </row>
    <row r="59" spans="1:15" ht="14.95" customHeight="1">
      <c r="B59" s="309" t="s">
        <v>185</v>
      </c>
      <c r="C59" s="408"/>
      <c r="D59" s="242"/>
      <c r="E59" s="190"/>
      <c r="F59" s="428"/>
      <c r="G59" s="191">
        <f>+F59*E59</f>
        <v>0</v>
      </c>
      <c r="I59" s="184"/>
      <c r="K59" s="588" t="s">
        <v>351</v>
      </c>
      <c r="L59" s="589"/>
      <c r="M59" s="590"/>
      <c r="N59" s="413"/>
      <c r="O59" s="414" t="s">
        <v>345</v>
      </c>
    </row>
    <row r="60" spans="1:15" ht="14.95" customHeight="1">
      <c r="B60" s="309" t="s">
        <v>186</v>
      </c>
      <c r="C60" s="408"/>
      <c r="D60" s="242"/>
      <c r="E60" s="190"/>
      <c r="F60" s="428"/>
      <c r="G60" s="191">
        <f>+F60*E60</f>
        <v>0</v>
      </c>
      <c r="I60" s="184"/>
      <c r="K60" s="597" t="s">
        <v>223</v>
      </c>
      <c r="L60" s="598"/>
      <c r="M60" s="598"/>
      <c r="N60" s="598"/>
      <c r="O60" s="599"/>
    </row>
    <row r="61" spans="1:15" ht="14.95" customHeight="1">
      <c r="B61" s="309" t="s">
        <v>187</v>
      </c>
      <c r="C61" s="408"/>
      <c r="D61" s="242"/>
      <c r="E61" s="190"/>
      <c r="F61" s="428"/>
      <c r="G61" s="191">
        <f t="shared" ref="G61:G62" si="6">+F61*E61</f>
        <v>0</v>
      </c>
      <c r="I61" s="184"/>
      <c r="K61" s="597"/>
      <c r="L61" s="598"/>
      <c r="M61" s="598"/>
      <c r="N61" s="598"/>
      <c r="O61" s="599"/>
    </row>
    <row r="62" spans="1:15" ht="14.95" customHeight="1" thickBot="1">
      <c r="B62" s="309"/>
      <c r="C62" s="408"/>
      <c r="D62" s="242"/>
      <c r="E62" s="190"/>
      <c r="F62" s="428"/>
      <c r="G62" s="191">
        <f t="shared" si="6"/>
        <v>0</v>
      </c>
      <c r="I62" s="184"/>
      <c r="K62" s="594" t="s">
        <v>4</v>
      </c>
      <c r="L62" s="595"/>
      <c r="M62" s="596"/>
      <c r="N62" s="415">
        <f>N57*N58*N59</f>
        <v>0</v>
      </c>
      <c r="O62" s="462" t="str">
        <f>IF(K57="Daily milk yield:","litres/year","eggs/year")</f>
        <v>eggs/year</v>
      </c>
    </row>
    <row r="63" spans="1:15" ht="14.95" customHeight="1" thickBot="1">
      <c r="B63" s="600" t="s">
        <v>162</v>
      </c>
      <c r="C63" s="601"/>
      <c r="D63" s="601"/>
      <c r="E63" s="601"/>
      <c r="F63" s="602"/>
      <c r="G63" s="167">
        <f>SUM(G43:G62)</f>
        <v>0</v>
      </c>
    </row>
    <row r="64" spans="1:15" ht="14.3" thickTop="1">
      <c r="B64" s="206"/>
      <c r="C64" s="207"/>
      <c r="D64" s="208"/>
      <c r="E64" s="209"/>
      <c r="F64" s="209"/>
      <c r="G64" s="209"/>
    </row>
  </sheetData>
  <sheetProtection algorithmName="SHA-512" hashValue="K4aC3q6rN4+BiZUDcYcbShIQqF4pJqslAZ0JqNaav1+NOnSE045JdnO5V4Fzg2HkfhI/4aXLhTOILbWXb4UE6g==" saltValue="yNEyoG8xbbnMCR1PKFua5A==" spinCount="100000" sheet="1" selectLockedCells="1"/>
  <mergeCells count="24">
    <mergeCell ref="K31:O31"/>
    <mergeCell ref="K33:M33"/>
    <mergeCell ref="K34:M34"/>
    <mergeCell ref="K35:M35"/>
    <mergeCell ref="K36:M36"/>
    <mergeCell ref="B63:F63"/>
    <mergeCell ref="A1:G1"/>
    <mergeCell ref="B36:G36"/>
    <mergeCell ref="B41:C41"/>
    <mergeCell ref="D41:G41"/>
    <mergeCell ref="D39:E39"/>
    <mergeCell ref="B2:G2"/>
    <mergeCell ref="F4:G4"/>
    <mergeCell ref="B8:G8"/>
    <mergeCell ref="B20:G20"/>
    <mergeCell ref="B24:G24"/>
    <mergeCell ref="B19:F19"/>
    <mergeCell ref="B35:F35"/>
    <mergeCell ref="K57:M57"/>
    <mergeCell ref="K55:O55"/>
    <mergeCell ref="K58:M58"/>
    <mergeCell ref="K59:M59"/>
    <mergeCell ref="K62:M62"/>
    <mergeCell ref="K60:O61"/>
  </mergeCells>
  <dataValidations count="6">
    <dataValidation type="list" allowBlank="1" showInputMessage="1" showErrorMessage="1" sqref="K57" xr:uid="{00000000-0002-0000-0400-000000000000}">
      <formula1>"Daily milk yield:, Daily egg yield:"</formula1>
    </dataValidation>
    <dataValidation type="list" allowBlank="1" showInputMessage="1" showErrorMessage="1" sqref="K58 K34" xr:uid="{00000000-0002-0000-0400-000001000000}">
      <formula1>"Number of dairy livestock:, Number of chickens:"</formula1>
    </dataValidation>
    <dataValidation type="list" allowBlank="1" showInputMessage="1" showErrorMessage="1" sqref="K59 K35" xr:uid="{00000000-0002-0000-0400-000002000000}">
      <formula1>"Days of milking per year:, Days of egg laying per year:"</formula1>
    </dataValidation>
    <dataValidation type="list" allowBlank="1" showInputMessage="1" showErrorMessage="1" sqref="P33:Q33" xr:uid="{00000000-0002-0000-0400-000003000000}">
      <formula1>"Daily yield:, Monthly yield:, Annual yield"</formula1>
    </dataValidation>
    <dataValidation type="list" allowBlank="1" showInputMessage="1" showErrorMessage="1" sqref="K33:M33" xr:uid="{00000000-0002-0000-0400-000004000000}">
      <formula1>"Daily yield:, Monthly yield:, Annual yield:"</formula1>
    </dataValidation>
    <dataValidation type="list" allowBlank="1" showInputMessage="1" showErrorMessage="1" sqref="O33" xr:uid="{00000000-0002-0000-0400-000005000000}">
      <formula1>"kg, litres"</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&amp;L&amp;12Farm Analysis Tool&amp;C&amp;12Section: Gross Margin Calculation</oddHeader>
    <oddFooter>&amp;L&amp;"-,Kursiv"Version 2015 V2.2&amp;RPage 6</oddFooter>
  </headerFooter>
  <rowBreaks count="1" manualBreakCount="1">
    <brk id="35"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tabColor rgb="FFC00000"/>
  </sheetPr>
  <dimension ref="A1:O16"/>
  <sheetViews>
    <sheetView view="pageBreakPreview" zoomScale="80" zoomScaleNormal="100" zoomScaleSheetLayoutView="80" workbookViewId="0">
      <selection activeCell="K9" sqref="K9"/>
    </sheetView>
  </sheetViews>
  <sheetFormatPr baseColWidth="10" defaultColWidth="9.125" defaultRowHeight="14.3"/>
  <cols>
    <col min="1" max="1" width="2.25" customWidth="1"/>
    <col min="2" max="2" width="26.125" customWidth="1"/>
  </cols>
  <sheetData>
    <row r="1" spans="1:15" ht="14.95" thickBot="1">
      <c r="A1" s="543" t="s">
        <v>44</v>
      </c>
      <c r="B1" s="543"/>
      <c r="C1" s="543"/>
      <c r="D1" s="543"/>
      <c r="E1" s="543"/>
      <c r="F1" s="543"/>
      <c r="G1" s="543"/>
      <c r="H1" s="543"/>
      <c r="I1" s="543"/>
      <c r="J1" s="543"/>
      <c r="K1" s="543"/>
      <c r="L1" s="543"/>
      <c r="M1" s="543"/>
      <c r="N1" s="543"/>
      <c r="O1" s="543"/>
    </row>
    <row r="2" spans="1:15" ht="14.95" thickTop="1">
      <c r="A2" s="104"/>
      <c r="B2" s="603" t="s">
        <v>189</v>
      </c>
      <c r="C2" s="604"/>
      <c r="D2" s="604"/>
      <c r="E2" s="604"/>
      <c r="F2" s="604"/>
      <c r="G2" s="604"/>
      <c r="H2" s="604"/>
      <c r="I2" s="604"/>
      <c r="J2" s="604"/>
      <c r="K2" s="604"/>
      <c r="L2" s="604"/>
      <c r="M2" s="604"/>
      <c r="N2" s="604"/>
      <c r="O2" s="605"/>
    </row>
    <row r="3" spans="1:15">
      <c r="A3" s="104"/>
      <c r="B3" s="105"/>
      <c r="C3" s="1"/>
      <c r="D3" s="1"/>
      <c r="E3" s="1"/>
      <c r="F3" s="1"/>
      <c r="G3" s="1"/>
      <c r="H3" s="1"/>
      <c r="I3" s="1"/>
      <c r="J3" s="1"/>
      <c r="K3" s="1"/>
      <c r="L3" s="1"/>
      <c r="M3" s="106"/>
      <c r="N3" s="106"/>
      <c r="O3" s="107"/>
    </row>
    <row r="4" spans="1:15">
      <c r="A4" s="108"/>
      <c r="B4" s="109"/>
      <c r="C4" s="110"/>
      <c r="D4" s="111"/>
      <c r="E4" s="111"/>
      <c r="F4" s="111"/>
      <c r="G4" s="112"/>
      <c r="H4" s="113"/>
      <c r="I4" s="114"/>
      <c r="J4" s="2"/>
      <c r="K4" s="622" t="s">
        <v>153</v>
      </c>
      <c r="L4" s="623"/>
      <c r="M4" s="612">
        <f>'1 Informations générales'!C6</f>
        <v>0</v>
      </c>
      <c r="N4" s="621"/>
      <c r="O4" s="107"/>
    </row>
    <row r="5" spans="1:15">
      <c r="A5" s="10"/>
      <c r="B5" s="116"/>
      <c r="C5" s="117"/>
      <c r="D5" s="117"/>
      <c r="E5" s="117"/>
      <c r="F5" s="117"/>
      <c r="G5" s="117"/>
      <c r="H5" s="117"/>
      <c r="I5" s="117"/>
      <c r="J5" s="117"/>
      <c r="K5" s="117"/>
      <c r="L5" s="117"/>
      <c r="M5" s="117"/>
      <c r="N5" s="117"/>
      <c r="O5" s="118"/>
    </row>
    <row r="6" spans="1:15" ht="68.95" customHeight="1">
      <c r="A6" s="7"/>
      <c r="B6" s="119" t="s">
        <v>190</v>
      </c>
      <c r="C6" s="120" t="s">
        <v>191</v>
      </c>
      <c r="D6" s="120" t="s">
        <v>192</v>
      </c>
      <c r="E6" s="120" t="s">
        <v>193</v>
      </c>
      <c r="F6" s="120" t="s">
        <v>194</v>
      </c>
      <c r="G6" s="120" t="s">
        <v>195</v>
      </c>
      <c r="H6" s="120" t="s">
        <v>196</v>
      </c>
      <c r="I6" s="120" t="s">
        <v>197</v>
      </c>
      <c r="J6" s="120" t="s">
        <v>198</v>
      </c>
      <c r="K6" s="120" t="s">
        <v>199</v>
      </c>
      <c r="L6" s="120" t="s">
        <v>200</v>
      </c>
      <c r="M6" s="120" t="s">
        <v>201</v>
      </c>
      <c r="N6" s="120" t="s">
        <v>202</v>
      </c>
      <c r="O6" s="301" t="s">
        <v>4</v>
      </c>
    </row>
    <row r="7" spans="1:15">
      <c r="A7" s="7"/>
      <c r="B7" s="121" t="s">
        <v>203</v>
      </c>
      <c r="C7" s="122">
        <v>1</v>
      </c>
      <c r="D7" s="122">
        <v>2</v>
      </c>
      <c r="E7" s="122">
        <v>3</v>
      </c>
      <c r="F7" s="122">
        <v>4</v>
      </c>
      <c r="G7" s="122">
        <v>5</v>
      </c>
      <c r="H7" s="122">
        <v>6</v>
      </c>
      <c r="I7" s="122">
        <v>7</v>
      </c>
      <c r="J7" s="122">
        <v>8</v>
      </c>
      <c r="K7" s="122">
        <v>9</v>
      </c>
      <c r="L7" s="122">
        <v>10</v>
      </c>
      <c r="M7" s="122">
        <v>11</v>
      </c>
      <c r="N7" s="123">
        <v>12</v>
      </c>
      <c r="O7" s="302"/>
    </row>
    <row r="8" spans="1:15" ht="25" customHeight="1">
      <c r="A8" s="7"/>
      <c r="B8" s="300" t="s">
        <v>204</v>
      </c>
      <c r="C8" s="124"/>
      <c r="D8" s="124"/>
      <c r="E8" s="124"/>
      <c r="F8" s="124"/>
      <c r="G8" s="124"/>
      <c r="H8" s="124"/>
      <c r="I8" s="124"/>
      <c r="J8" s="124"/>
      <c r="K8" s="124"/>
      <c r="L8" s="124"/>
      <c r="M8" s="124"/>
      <c r="N8" s="125"/>
      <c r="O8" s="303">
        <f>+SUM(C8:N8)</f>
        <v>0</v>
      </c>
    </row>
    <row r="9" spans="1:15" ht="25" customHeight="1">
      <c r="A9" s="7"/>
      <c r="B9" s="300" t="s">
        <v>205</v>
      </c>
      <c r="C9" s="126"/>
      <c r="D9" s="126"/>
      <c r="E9" s="126"/>
      <c r="F9" s="126"/>
      <c r="G9" s="126"/>
      <c r="H9" s="126"/>
      <c r="I9" s="126"/>
      <c r="J9" s="126"/>
      <c r="K9" s="126"/>
      <c r="L9" s="126"/>
      <c r="M9" s="126"/>
      <c r="N9" s="127"/>
      <c r="O9" s="304">
        <f>+SUM(C9:N9)</f>
        <v>0</v>
      </c>
    </row>
    <row r="10" spans="1:15" ht="25" customHeight="1">
      <c r="A10" s="7"/>
      <c r="B10" s="300" t="s">
        <v>206</v>
      </c>
      <c r="C10" s="126"/>
      <c r="D10" s="126"/>
      <c r="E10" s="126"/>
      <c r="F10" s="126"/>
      <c r="G10" s="126"/>
      <c r="H10" s="126"/>
      <c r="I10" s="126"/>
      <c r="J10" s="126"/>
      <c r="K10" s="126"/>
      <c r="L10" s="126"/>
      <c r="M10" s="126"/>
      <c r="N10" s="127"/>
      <c r="O10" s="304">
        <f t="shared" ref="O10:O11" si="0">+SUM(C10:N10)</f>
        <v>0</v>
      </c>
    </row>
    <row r="11" spans="1:15" ht="25" customHeight="1">
      <c r="A11" s="7"/>
      <c r="B11" s="300" t="s">
        <v>207</v>
      </c>
      <c r="C11" s="126"/>
      <c r="D11" s="126"/>
      <c r="E11" s="126"/>
      <c r="F11" s="126"/>
      <c r="G11" s="126"/>
      <c r="H11" s="126"/>
      <c r="I11" s="126"/>
      <c r="J11" s="126"/>
      <c r="K11" s="126"/>
      <c r="L11" s="126"/>
      <c r="M11" s="126"/>
      <c r="N11" s="127"/>
      <c r="O11" s="304">
        <f t="shared" si="0"/>
        <v>0</v>
      </c>
    </row>
    <row r="12" spans="1:15" ht="25" customHeight="1">
      <c r="A12" s="7"/>
      <c r="B12" s="300" t="s">
        <v>208</v>
      </c>
      <c r="C12" s="126"/>
      <c r="D12" s="126"/>
      <c r="E12" s="126"/>
      <c r="F12" s="126"/>
      <c r="G12" s="126"/>
      <c r="H12" s="126"/>
      <c r="I12" s="126"/>
      <c r="J12" s="126"/>
      <c r="K12" s="126"/>
      <c r="L12" s="126"/>
      <c r="M12" s="126"/>
      <c r="N12" s="127"/>
      <c r="O12" s="304">
        <f>+SUM(C12:N12)</f>
        <v>0</v>
      </c>
    </row>
    <row r="13" spans="1:15" ht="25" customHeight="1">
      <c r="A13" s="7"/>
      <c r="B13" s="300"/>
      <c r="C13" s="286"/>
      <c r="D13" s="286"/>
      <c r="E13" s="286"/>
      <c r="F13" s="286"/>
      <c r="G13" s="286"/>
      <c r="H13" s="286"/>
      <c r="I13" s="286"/>
      <c r="J13" s="286"/>
      <c r="K13" s="286"/>
      <c r="L13" s="286"/>
      <c r="M13" s="286"/>
      <c r="N13" s="287"/>
      <c r="O13" s="304">
        <f>+SUM(C13:N13)</f>
        <v>0</v>
      </c>
    </row>
    <row r="14" spans="1:15" ht="25" customHeight="1" thickBot="1">
      <c r="A14" s="7"/>
      <c r="B14" s="300"/>
      <c r="C14" s="128"/>
      <c r="D14" s="128"/>
      <c r="E14" s="128"/>
      <c r="F14" s="128"/>
      <c r="G14" s="128"/>
      <c r="H14" s="128"/>
      <c r="I14" s="128"/>
      <c r="J14" s="128"/>
      <c r="K14" s="128"/>
      <c r="L14" s="128"/>
      <c r="M14" s="128"/>
      <c r="N14" s="129"/>
      <c r="O14" s="305">
        <f>+SUM(C14:N14)</f>
        <v>0</v>
      </c>
    </row>
    <row r="15" spans="1:15" ht="31.6" customHeight="1" thickBot="1">
      <c r="A15" s="7"/>
      <c r="B15" s="288" t="s">
        <v>209</v>
      </c>
      <c r="C15" s="130">
        <f t="shared" ref="C15:N15" si="1">+SUM(C8:C14)</f>
        <v>0</v>
      </c>
      <c r="D15" s="130">
        <f t="shared" si="1"/>
        <v>0</v>
      </c>
      <c r="E15" s="130">
        <f t="shared" si="1"/>
        <v>0</v>
      </c>
      <c r="F15" s="130">
        <f t="shared" si="1"/>
        <v>0</v>
      </c>
      <c r="G15" s="130">
        <f t="shared" si="1"/>
        <v>0</v>
      </c>
      <c r="H15" s="130">
        <f t="shared" si="1"/>
        <v>0</v>
      </c>
      <c r="I15" s="130">
        <f t="shared" si="1"/>
        <v>0</v>
      </c>
      <c r="J15" s="130">
        <f t="shared" si="1"/>
        <v>0</v>
      </c>
      <c r="K15" s="130">
        <f t="shared" si="1"/>
        <v>0</v>
      </c>
      <c r="L15" s="130">
        <f t="shared" si="1"/>
        <v>0</v>
      </c>
      <c r="M15" s="130">
        <f t="shared" si="1"/>
        <v>0</v>
      </c>
      <c r="N15" s="130">
        <f t="shared" si="1"/>
        <v>0</v>
      </c>
      <c r="O15" s="306">
        <f>+SUM(O8:O14)</f>
        <v>0</v>
      </c>
    </row>
    <row r="16" spans="1:15" ht="14.95" thickTop="1"/>
  </sheetData>
  <sheetProtection algorithmName="SHA-512" hashValue="VWWJ19F0vSjuyz+JoD4CpjsHg1ccfOqYZh6IVcLzQVgKNnw0m0GdrLOEKtRptcNjj8quf7JzzGRoKMzGDAGKTQ==" saltValue="rttcoLK+okaBo63BfQw5iw==" spinCount="100000" sheet="1" selectLockedCells="1"/>
  <mergeCells count="4">
    <mergeCell ref="A1:O1"/>
    <mergeCell ref="B2:O2"/>
    <mergeCell ref="M4:N4"/>
    <mergeCell ref="K4:L4"/>
  </mergeCells>
  <pageMargins left="0.7" right="0.7" top="0.75" bottom="0.75" header="0.3" footer="0.3"/>
  <pageSetup paperSize="9" scale="59" orientation="portrait" r:id="rId1"/>
  <ignoredErrors>
    <ignoredError sqref="C15:N15" formulaRange="1"/>
    <ignoredError sqref="O8 O13 O10:O1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tabColor rgb="FFC00000"/>
  </sheetPr>
  <dimension ref="A1:O19"/>
  <sheetViews>
    <sheetView view="pageBreakPreview" zoomScale="70" zoomScaleNormal="100" zoomScaleSheetLayoutView="70" workbookViewId="0">
      <selection activeCell="A9" sqref="A9:F9"/>
    </sheetView>
  </sheetViews>
  <sheetFormatPr baseColWidth="10" defaultColWidth="11.5" defaultRowHeight="14.3"/>
  <cols>
    <col min="1" max="1" width="25.5" customWidth="1"/>
    <col min="2" max="2" width="13.125" customWidth="1"/>
    <col min="12" max="12" width="7" customWidth="1"/>
    <col min="13" max="13" width="6" customWidth="1"/>
    <col min="14" max="14" width="1.5" customWidth="1"/>
  </cols>
  <sheetData>
    <row r="1" spans="1:15" ht="14.95" thickBot="1">
      <c r="A1" s="624" t="s">
        <v>44</v>
      </c>
      <c r="B1" s="624"/>
      <c r="C1" s="624"/>
      <c r="D1" s="624"/>
      <c r="E1" s="624"/>
      <c r="F1" s="624"/>
      <c r="G1" s="624"/>
      <c r="H1" s="624"/>
      <c r="I1" s="624"/>
      <c r="J1" s="624"/>
      <c r="K1" s="624"/>
      <c r="L1" s="624"/>
      <c r="M1" s="624"/>
      <c r="N1" s="624"/>
      <c r="O1" s="8"/>
    </row>
    <row r="2" spans="1:15">
      <c r="A2" s="625" t="s">
        <v>210</v>
      </c>
      <c r="B2" s="626"/>
      <c r="C2" s="626"/>
      <c r="D2" s="626"/>
      <c r="E2" s="626"/>
      <c r="F2" s="626"/>
      <c r="G2" s="626"/>
      <c r="H2" s="626"/>
      <c r="I2" s="626"/>
      <c r="J2" s="626"/>
      <c r="K2" s="626"/>
      <c r="L2" s="626"/>
      <c r="M2" s="626"/>
      <c r="N2" s="627"/>
    </row>
    <row r="3" spans="1:15">
      <c r="A3" s="430"/>
      <c r="B3" s="430"/>
      <c r="C3" s="430"/>
      <c r="D3" s="430"/>
      <c r="E3" s="430"/>
      <c r="F3" s="430"/>
      <c r="G3" s="430"/>
      <c r="H3" s="430"/>
      <c r="I3" s="430"/>
      <c r="J3" s="430"/>
      <c r="K3" s="430"/>
      <c r="L3" s="430"/>
      <c r="M3" s="430"/>
      <c r="N3" s="431"/>
    </row>
    <row r="4" spans="1:15" ht="14.95" thickBot="1">
      <c r="A4" s="131"/>
      <c r="B4" s="430"/>
      <c r="C4" s="430"/>
      <c r="D4" s="430"/>
      <c r="E4" s="430"/>
      <c r="F4" s="430"/>
      <c r="G4" s="430"/>
      <c r="H4" s="430"/>
      <c r="I4" s="430"/>
      <c r="J4" s="82" t="s">
        <v>94</v>
      </c>
      <c r="K4" s="612">
        <f>'1 Informations générales'!C6</f>
        <v>0</v>
      </c>
      <c r="L4" s="639"/>
      <c r="M4" s="640"/>
      <c r="N4" s="431"/>
    </row>
    <row r="5" spans="1:15" ht="19.05" thickBot="1">
      <c r="A5" s="641" t="s">
        <v>211</v>
      </c>
      <c r="B5" s="642"/>
      <c r="C5" s="642"/>
      <c r="D5" s="642"/>
      <c r="E5" s="642"/>
      <c r="F5" s="642"/>
      <c r="G5" s="643"/>
      <c r="H5" s="133"/>
      <c r="I5" s="628" t="s">
        <v>219</v>
      </c>
      <c r="J5" s="1"/>
      <c r="K5" s="1"/>
      <c r="L5" s="1"/>
      <c r="M5" s="1"/>
      <c r="N5" s="4"/>
    </row>
    <row r="6" spans="1:15" ht="14.95" customHeight="1">
      <c r="A6" s="631" t="s">
        <v>212</v>
      </c>
      <c r="B6" s="632" t="s">
        <v>213</v>
      </c>
      <c r="C6" s="632" t="s">
        <v>214</v>
      </c>
      <c r="D6" s="633" t="s">
        <v>215</v>
      </c>
      <c r="E6" s="634" t="s">
        <v>216</v>
      </c>
      <c r="F6" s="633" t="s">
        <v>217</v>
      </c>
      <c r="G6" s="635" t="s">
        <v>218</v>
      </c>
      <c r="H6" s="134"/>
      <c r="I6" s="629"/>
      <c r="J6" s="636" t="s">
        <v>222</v>
      </c>
      <c r="K6" s="637"/>
      <c r="L6" s="637"/>
      <c r="M6" s="637"/>
      <c r="N6" s="638"/>
    </row>
    <row r="7" spans="1:15">
      <c r="A7" s="631"/>
      <c r="B7" s="632"/>
      <c r="C7" s="632"/>
      <c r="D7" s="633"/>
      <c r="E7" s="634"/>
      <c r="F7" s="633"/>
      <c r="G7" s="635"/>
      <c r="H7" s="447" t="s">
        <v>16</v>
      </c>
      <c r="I7" s="629"/>
      <c r="J7" s="637"/>
      <c r="K7" s="637"/>
      <c r="L7" s="637"/>
      <c r="M7" s="637"/>
      <c r="N7" s="638"/>
    </row>
    <row r="8" spans="1:15" ht="14.95" thickBot="1">
      <c r="A8" s="631"/>
      <c r="B8" s="632"/>
      <c r="C8" s="632"/>
      <c r="D8" s="633"/>
      <c r="E8" s="634"/>
      <c r="F8" s="633"/>
      <c r="G8" s="635"/>
      <c r="H8" s="132"/>
      <c r="I8" s="630"/>
      <c r="J8" s="637"/>
      <c r="K8" s="637"/>
      <c r="L8" s="637"/>
      <c r="M8" s="637"/>
      <c r="N8" s="638"/>
    </row>
    <row r="9" spans="1:15">
      <c r="A9" s="135"/>
      <c r="B9" s="136"/>
      <c r="C9" s="136"/>
      <c r="D9" s="136"/>
      <c r="E9" s="137"/>
      <c r="F9" s="138"/>
      <c r="G9" s="103" t="str">
        <f>IF(D9,-PMT(F9/12,C9*12,B9),"0")</f>
        <v>0</v>
      </c>
      <c r="H9" s="139"/>
      <c r="I9" s="140"/>
      <c r="J9" s="637"/>
      <c r="K9" s="637"/>
      <c r="L9" s="637"/>
      <c r="M9" s="637"/>
      <c r="N9" s="638"/>
    </row>
    <row r="10" spans="1:15">
      <c r="A10" s="141"/>
      <c r="B10" s="142"/>
      <c r="C10" s="142"/>
      <c r="D10" s="142"/>
      <c r="E10" s="143"/>
      <c r="F10" s="144"/>
      <c r="G10" s="103" t="str">
        <f>IF(D10,-PMT(F10/12,C10*12,B10),"0")</f>
        <v>0</v>
      </c>
      <c r="H10" s="139"/>
      <c r="I10" s="145"/>
      <c r="J10" s="637"/>
      <c r="K10" s="637"/>
      <c r="L10" s="637"/>
      <c r="M10" s="637"/>
      <c r="N10" s="638"/>
    </row>
    <row r="11" spans="1:15">
      <c r="A11" s="141"/>
      <c r="B11" s="142"/>
      <c r="C11" s="142"/>
      <c r="D11" s="142"/>
      <c r="E11" s="143"/>
      <c r="F11" s="146"/>
      <c r="G11" s="103" t="str">
        <f t="shared" ref="G11:G15" si="0">IF(D11,-PMT(F11/12,C11*12,B11),"0")</f>
        <v>0</v>
      </c>
      <c r="H11" s="139"/>
      <c r="I11" s="145"/>
      <c r="J11" s="637"/>
      <c r="K11" s="637"/>
      <c r="L11" s="637"/>
      <c r="M11" s="637"/>
      <c r="N11" s="638"/>
    </row>
    <row r="12" spans="1:15">
      <c r="A12" s="141"/>
      <c r="B12" s="142"/>
      <c r="C12" s="142"/>
      <c r="D12" s="142"/>
      <c r="E12" s="143"/>
      <c r="F12" s="146"/>
      <c r="G12" s="103" t="str">
        <f t="shared" si="0"/>
        <v>0</v>
      </c>
      <c r="H12" s="139"/>
      <c r="I12" s="145"/>
      <c r="J12" s="637"/>
      <c r="K12" s="637"/>
      <c r="L12" s="637"/>
      <c r="M12" s="637"/>
      <c r="N12" s="638"/>
    </row>
    <row r="13" spans="1:15">
      <c r="A13" s="141"/>
      <c r="B13" s="142"/>
      <c r="C13" s="142"/>
      <c r="D13" s="142"/>
      <c r="E13" s="143"/>
      <c r="F13" s="146"/>
      <c r="G13" s="103" t="str">
        <f t="shared" si="0"/>
        <v>0</v>
      </c>
      <c r="H13" s="139"/>
      <c r="I13" s="145"/>
      <c r="J13" s="637"/>
      <c r="K13" s="637"/>
      <c r="L13" s="637"/>
      <c r="M13" s="637"/>
      <c r="N13" s="638"/>
    </row>
    <row r="14" spans="1:15">
      <c r="A14" s="141"/>
      <c r="B14" s="142"/>
      <c r="C14" s="142"/>
      <c r="D14" s="142"/>
      <c r="E14" s="143"/>
      <c r="F14" s="144"/>
      <c r="G14" s="103" t="str">
        <f t="shared" si="0"/>
        <v>0</v>
      </c>
      <c r="H14" s="139"/>
      <c r="I14" s="151"/>
      <c r="J14" s="637"/>
      <c r="K14" s="637"/>
      <c r="L14" s="637"/>
      <c r="M14" s="637"/>
      <c r="N14" s="638"/>
    </row>
    <row r="15" spans="1:15">
      <c r="A15" s="147"/>
      <c r="B15" s="148"/>
      <c r="C15" s="148"/>
      <c r="D15" s="148"/>
      <c r="E15" s="149"/>
      <c r="F15" s="150"/>
      <c r="G15" s="103" t="str">
        <f t="shared" si="0"/>
        <v>0</v>
      </c>
      <c r="H15" s="139"/>
      <c r="I15" s="437"/>
      <c r="J15" s="637"/>
      <c r="K15" s="637"/>
      <c r="L15" s="637"/>
      <c r="M15" s="637"/>
      <c r="N15" s="638"/>
    </row>
    <row r="16" spans="1:15" ht="14.95" thickBot="1">
      <c r="A16" s="152" t="s">
        <v>220</v>
      </c>
      <c r="B16" s="153">
        <f>SUM(B9:B15)</f>
        <v>0</v>
      </c>
      <c r="C16" s="154"/>
      <c r="D16" s="155"/>
      <c r="E16" s="132"/>
      <c r="F16" s="156"/>
      <c r="G16" s="157">
        <f>SUM(G9:G15)</f>
        <v>0</v>
      </c>
      <c r="H16" s="158"/>
      <c r="I16" s="159">
        <f>SUM(I9:I14)</f>
        <v>0</v>
      </c>
      <c r="J16" s="637"/>
      <c r="K16" s="637"/>
      <c r="L16" s="637"/>
      <c r="M16" s="637"/>
      <c r="N16" s="638"/>
    </row>
    <row r="17" spans="1:14">
      <c r="A17" s="152"/>
      <c r="B17" s="298"/>
      <c r="C17" s="155"/>
      <c r="D17" s="457" t="s">
        <v>221</v>
      </c>
      <c r="E17" s="299"/>
      <c r="F17" s="298"/>
      <c r="G17" s="298">
        <f>G16*12</f>
        <v>0</v>
      </c>
      <c r="H17" s="158"/>
      <c r="I17" s="158">
        <f>I16*12</f>
        <v>0</v>
      </c>
      <c r="J17" s="1"/>
      <c r="K17" s="1"/>
      <c r="L17" s="1"/>
      <c r="M17" s="1"/>
      <c r="N17" s="4"/>
    </row>
    <row r="18" spans="1:14" ht="14.95" thickBot="1">
      <c r="A18" s="160"/>
      <c r="B18" s="161"/>
      <c r="C18" s="161"/>
      <c r="D18" s="161"/>
      <c r="E18" s="162"/>
      <c r="F18" s="163"/>
      <c r="G18" s="164"/>
      <c r="H18" s="164"/>
      <c r="I18" s="164"/>
      <c r="J18" s="164"/>
      <c r="K18" s="164"/>
      <c r="L18" s="164"/>
      <c r="M18" s="164"/>
      <c r="N18" s="165"/>
    </row>
    <row r="19" spans="1:14" ht="14.95" thickTop="1"/>
  </sheetData>
  <sheetProtection algorithmName="SHA-512" hashValue="OFFGIPpClIHQCOFnl1HTzxnyhv2XZ6SWrTAvjH2rRUt2xafn151ZZQ5jhzf2tt0QP8YAoJEoOv6lxhSB7+M8gw==" saltValue="x6T8KD4dnH5Jz81JyE8XcQ==" spinCount="100000" sheet="1" selectLockedCells="1"/>
  <mergeCells count="13">
    <mergeCell ref="A1:N1"/>
    <mergeCell ref="A2:N2"/>
    <mergeCell ref="I5:I8"/>
    <mergeCell ref="A6:A8"/>
    <mergeCell ref="B6:B8"/>
    <mergeCell ref="C6:C8"/>
    <mergeCell ref="D6:D8"/>
    <mergeCell ref="E6:E8"/>
    <mergeCell ref="F6:F8"/>
    <mergeCell ref="G6:G8"/>
    <mergeCell ref="J6:N16"/>
    <mergeCell ref="K4:M4"/>
    <mergeCell ref="A5:G5"/>
  </mergeCells>
  <dataValidations count="4">
    <dataValidation type="whole" allowBlank="1" showInputMessage="1" showErrorMessage="1" error="Enter a figure between 1 and 12" sqref="D9:D15" xr:uid="{00000000-0002-0000-0600-000000000000}">
      <formula1>0</formula1>
      <formula2>12</formula2>
    </dataValidation>
    <dataValidation type="whole" allowBlank="1" showInputMessage="1" showErrorMessage="1" error="Enter the year with four digits" sqref="E9:E15" xr:uid="{00000000-0002-0000-0600-000001000000}">
      <formula1>1990</formula1>
      <formula2>2030</formula2>
    </dataValidation>
    <dataValidation allowBlank="1" showInputMessage="1" showErrorMessage="1" prompt="For proper calculation, make sure you have entered the years of the agricultural campaign on the &quot;Land Resources&quot; sheet._x000a_Enter the year with four digits." sqref="E6:E8" xr:uid="{00000000-0002-0000-0600-000002000000}"/>
    <dataValidation allowBlank="1" showErrorMessage="1" sqref="G6" xr:uid="{00000000-0002-0000-0600-000003000000}"/>
  </dataValidations>
  <pageMargins left="0.7" right="0.7" top="0.78740157499999996" bottom="0.78740157499999996"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5">
    <tabColor rgb="FFC00000"/>
  </sheetPr>
  <dimension ref="A1:Q39"/>
  <sheetViews>
    <sheetView tabSelected="1" view="pageBreakPreview" zoomScale="50" zoomScaleNormal="90" zoomScaleSheetLayoutView="50" workbookViewId="0">
      <pane xSplit="1" ySplit="7" topLeftCell="B8" activePane="bottomRight" state="frozen"/>
      <selection pane="topRight" activeCell="B1" sqref="B1"/>
      <selection pane="bottomLeft" activeCell="A8" sqref="A8"/>
      <selection pane="bottomRight" activeCell="M26" sqref="M26"/>
    </sheetView>
  </sheetViews>
  <sheetFormatPr baseColWidth="10" defaultColWidth="11.5" defaultRowHeight="13.6"/>
  <cols>
    <col min="1" max="1" width="2.75" style="7" customWidth="1"/>
    <col min="2" max="2" width="40.875" style="7" customWidth="1"/>
    <col min="3" max="15" width="12.25" style="9" customWidth="1"/>
    <col min="16" max="16384" width="11.5" style="7"/>
  </cols>
  <sheetData>
    <row r="1" spans="1:17" ht="23.3" customHeight="1" thickBot="1">
      <c r="A1" s="543" t="s">
        <v>44</v>
      </c>
      <c r="B1" s="543"/>
      <c r="C1" s="543"/>
      <c r="D1" s="543"/>
      <c r="E1" s="543"/>
      <c r="F1" s="543"/>
      <c r="G1" s="543"/>
      <c r="H1" s="543"/>
      <c r="I1" s="543"/>
      <c r="J1" s="543"/>
      <c r="K1" s="543"/>
      <c r="L1" s="543"/>
      <c r="M1" s="543"/>
      <c r="N1" s="543"/>
      <c r="O1" s="543"/>
    </row>
    <row r="2" spans="1:17" s="104" customFormat="1" ht="23.95" customHeight="1" thickTop="1">
      <c r="B2" s="603" t="s">
        <v>224</v>
      </c>
      <c r="C2" s="604"/>
      <c r="D2" s="604"/>
      <c r="E2" s="604"/>
      <c r="F2" s="604"/>
      <c r="G2" s="604"/>
      <c r="H2" s="604"/>
      <c r="I2" s="604"/>
      <c r="J2" s="604"/>
      <c r="K2" s="604"/>
      <c r="L2" s="604"/>
      <c r="M2" s="604"/>
      <c r="N2" s="604"/>
      <c r="O2" s="605"/>
    </row>
    <row r="3" spans="1:17" s="104" customFormat="1" ht="15.8" customHeight="1">
      <c r="B3" s="649"/>
      <c r="C3" s="650"/>
      <c r="D3" s="650"/>
      <c r="E3" s="1"/>
      <c r="F3" s="1"/>
      <c r="G3" s="1"/>
      <c r="H3" s="1"/>
      <c r="I3" s="1"/>
      <c r="J3" s="1"/>
      <c r="K3" s="1"/>
      <c r="L3" s="1"/>
      <c r="M3" s="106"/>
      <c r="N3" s="106"/>
      <c r="O3" s="107"/>
    </row>
    <row r="4" spans="1:17" s="108" customFormat="1" ht="14.3">
      <c r="B4" s="649"/>
      <c r="C4" s="650"/>
      <c r="D4" s="650"/>
      <c r="E4" s="111"/>
      <c r="F4" s="111"/>
      <c r="G4" s="112"/>
      <c r="H4" s="113"/>
      <c r="I4" s="114"/>
      <c r="J4" s="2"/>
      <c r="K4" s="115"/>
      <c r="L4" s="82" t="s">
        <v>94</v>
      </c>
      <c r="M4" s="612">
        <f>'1 Informations générales'!C6</f>
        <v>0</v>
      </c>
      <c r="N4" s="621"/>
      <c r="O4" s="107"/>
    </row>
    <row r="5" spans="1:17" s="10" customFormat="1" ht="14.3" customHeight="1">
      <c r="B5" s="651"/>
      <c r="C5" s="652"/>
      <c r="D5" s="652"/>
      <c r="E5" s="117"/>
      <c r="F5" s="117"/>
      <c r="G5" s="117"/>
      <c r="H5" s="117"/>
      <c r="I5" s="117"/>
      <c r="J5" s="117"/>
      <c r="K5" s="117"/>
      <c r="L5" s="117"/>
      <c r="M5" s="117"/>
      <c r="N5" s="117"/>
      <c r="O5" s="118"/>
    </row>
    <row r="6" spans="1:17" ht="66.099999999999994" customHeight="1">
      <c r="B6" s="644" t="s">
        <v>190</v>
      </c>
      <c r="C6" s="120" t="s">
        <v>191</v>
      </c>
      <c r="D6" s="120" t="s">
        <v>192</v>
      </c>
      <c r="E6" s="120" t="s">
        <v>193</v>
      </c>
      <c r="F6" s="120" t="s">
        <v>194</v>
      </c>
      <c r="G6" s="120" t="s">
        <v>195</v>
      </c>
      <c r="H6" s="120" t="s">
        <v>196</v>
      </c>
      <c r="I6" s="120" t="s">
        <v>197</v>
      </c>
      <c r="J6" s="120" t="s">
        <v>198</v>
      </c>
      <c r="K6" s="120" t="s">
        <v>199</v>
      </c>
      <c r="L6" s="120" t="s">
        <v>200</v>
      </c>
      <c r="M6" s="120" t="s">
        <v>201</v>
      </c>
      <c r="N6" s="120" t="s">
        <v>202</v>
      </c>
      <c r="O6" s="301" t="s">
        <v>4</v>
      </c>
    </row>
    <row r="7" spans="1:17" ht="25" customHeight="1">
      <c r="B7" s="645"/>
      <c r="C7" s="394">
        <v>1</v>
      </c>
      <c r="D7" s="394">
        <v>2</v>
      </c>
      <c r="E7" s="394">
        <v>3</v>
      </c>
      <c r="F7" s="394">
        <v>4</v>
      </c>
      <c r="G7" s="394">
        <v>5</v>
      </c>
      <c r="H7" s="394">
        <v>6</v>
      </c>
      <c r="I7" s="394">
        <v>7</v>
      </c>
      <c r="J7" s="394">
        <v>8</v>
      </c>
      <c r="K7" s="394">
        <v>9</v>
      </c>
      <c r="L7" s="394">
        <v>10</v>
      </c>
      <c r="M7" s="394">
        <v>11</v>
      </c>
      <c r="N7" s="395">
        <v>12</v>
      </c>
      <c r="O7" s="302"/>
    </row>
    <row r="8" spans="1:17" ht="25" customHeight="1" thickBot="1">
      <c r="B8" s="397" t="s">
        <v>225</v>
      </c>
      <c r="C8" s="398"/>
      <c r="D8" s="398"/>
      <c r="E8" s="398"/>
      <c r="F8" s="398"/>
      <c r="G8" s="398"/>
      <c r="H8" s="398"/>
      <c r="I8" s="398"/>
      <c r="J8" s="398"/>
      <c r="K8" s="398"/>
      <c r="L8" s="398"/>
      <c r="M8" s="398"/>
      <c r="N8" s="398"/>
      <c r="O8" s="399"/>
    </row>
    <row r="9" spans="1:17" ht="25" customHeight="1" thickTop="1">
      <c r="B9" s="438" t="s">
        <v>226</v>
      </c>
      <c r="C9" s="439">
        <f>'5 Financement'!$G$16</f>
        <v>0</v>
      </c>
      <c r="D9" s="439">
        <f>'5 Financement'!$G$16</f>
        <v>0</v>
      </c>
      <c r="E9" s="439">
        <f>'5 Financement'!$G$16</f>
        <v>0</v>
      </c>
      <c r="F9" s="439">
        <f>'5 Financement'!$G$16</f>
        <v>0</v>
      </c>
      <c r="G9" s="439">
        <f>'5 Financement'!$G$16</f>
        <v>0</v>
      </c>
      <c r="H9" s="439">
        <f>'5 Financement'!$G$16</f>
        <v>0</v>
      </c>
      <c r="I9" s="439">
        <f>'5 Financement'!$G$16</f>
        <v>0</v>
      </c>
      <c r="J9" s="439">
        <f>'5 Financement'!$G$16</f>
        <v>0</v>
      </c>
      <c r="K9" s="439">
        <f>'5 Financement'!$G$16</f>
        <v>0</v>
      </c>
      <c r="L9" s="439">
        <f>'5 Financement'!$G$16</f>
        <v>0</v>
      </c>
      <c r="M9" s="439">
        <f>'5 Financement'!$G$16</f>
        <v>0</v>
      </c>
      <c r="N9" s="439">
        <f>'5 Financement'!$G$16</f>
        <v>0</v>
      </c>
      <c r="O9" s="303">
        <f>+SUM(C9:N9)</f>
        <v>0</v>
      </c>
    </row>
    <row r="10" spans="1:17" ht="25" customHeight="1">
      <c r="B10" s="438" t="s">
        <v>227</v>
      </c>
      <c r="C10" s="439">
        <f>'2 Équipements et actifs'!$G$38/12</f>
        <v>0</v>
      </c>
      <c r="D10" s="439">
        <f>'2 Équipements et actifs'!$G$38/12</f>
        <v>0</v>
      </c>
      <c r="E10" s="439">
        <f>'2 Équipements et actifs'!$G$38/12</f>
        <v>0</v>
      </c>
      <c r="F10" s="439">
        <f>'2 Équipements et actifs'!$G$38/12</f>
        <v>0</v>
      </c>
      <c r="G10" s="439">
        <f>'2 Équipements et actifs'!$G$38/12</f>
        <v>0</v>
      </c>
      <c r="H10" s="439">
        <f>'2 Équipements et actifs'!$G$38/12</f>
        <v>0</v>
      </c>
      <c r="I10" s="439">
        <f>'2 Équipements et actifs'!$G$38/12</f>
        <v>0</v>
      </c>
      <c r="J10" s="439">
        <f>'2 Équipements et actifs'!$G$38/12</f>
        <v>0</v>
      </c>
      <c r="K10" s="439">
        <f>'2 Équipements et actifs'!$G$38/12</f>
        <v>0</v>
      </c>
      <c r="L10" s="439">
        <f>'2 Équipements et actifs'!$G$38/12</f>
        <v>0</v>
      </c>
      <c r="M10" s="439">
        <f>'2 Équipements et actifs'!$G$38/12</f>
        <v>0</v>
      </c>
      <c r="N10" s="439">
        <f>'2 Équipements et actifs'!$G$38/12</f>
        <v>0</v>
      </c>
      <c r="O10" s="303">
        <f>+SUM(C10:N10)</f>
        <v>0</v>
      </c>
    </row>
    <row r="11" spans="1:17" ht="25" customHeight="1">
      <c r="B11" s="396" t="s">
        <v>228</v>
      </c>
      <c r="C11" s="124"/>
      <c r="D11" s="124"/>
      <c r="E11" s="124"/>
      <c r="F11" s="124"/>
      <c r="G11" s="124"/>
      <c r="H11" s="124"/>
      <c r="I11" s="124"/>
      <c r="J11" s="124"/>
      <c r="K11" s="124"/>
      <c r="L11" s="124"/>
      <c r="M11" s="124"/>
      <c r="N11" s="124"/>
      <c r="O11" s="303">
        <f>+SUM(C11:N11)</f>
        <v>0</v>
      </c>
      <c r="Q11" s="10"/>
    </row>
    <row r="12" spans="1:17" ht="25" customHeight="1">
      <c r="B12" s="300" t="s">
        <v>229</v>
      </c>
      <c r="C12" s="126"/>
      <c r="D12" s="126"/>
      <c r="E12" s="126"/>
      <c r="F12" s="126"/>
      <c r="G12" s="126"/>
      <c r="H12" s="126"/>
      <c r="I12" s="126"/>
      <c r="J12" s="126"/>
      <c r="K12" s="126"/>
      <c r="L12" s="126"/>
      <c r="M12" s="126"/>
      <c r="N12" s="127"/>
      <c r="O12" s="303">
        <f t="shared" ref="O12:O18" si="0">+SUM(C12:N12)</f>
        <v>0</v>
      </c>
    </row>
    <row r="13" spans="1:17" ht="25" customHeight="1">
      <c r="B13" s="300" t="s">
        <v>230</v>
      </c>
      <c r="C13" s="412"/>
      <c r="D13" s="412"/>
      <c r="E13" s="412"/>
      <c r="F13" s="412"/>
      <c r="G13" s="412"/>
      <c r="H13" s="412"/>
      <c r="I13" s="412"/>
      <c r="J13" s="412"/>
      <c r="K13" s="412"/>
      <c r="L13" s="412"/>
      <c r="M13" s="412"/>
      <c r="N13" s="412"/>
      <c r="O13" s="303">
        <f t="shared" si="0"/>
        <v>0</v>
      </c>
    </row>
    <row r="14" spans="1:17" ht="25" customHeight="1">
      <c r="B14" s="300" t="s">
        <v>231</v>
      </c>
      <c r="C14" s="412"/>
      <c r="D14" s="412"/>
      <c r="E14" s="412"/>
      <c r="F14" s="412"/>
      <c r="G14" s="412"/>
      <c r="H14" s="412"/>
      <c r="I14" s="412"/>
      <c r="J14" s="412"/>
      <c r="K14" s="412"/>
      <c r="L14" s="412"/>
      <c r="M14" s="412"/>
      <c r="N14" s="412"/>
      <c r="O14" s="303">
        <f>+SUM(C14:N14)</f>
        <v>0</v>
      </c>
    </row>
    <row r="15" spans="1:17" ht="25" customHeight="1">
      <c r="B15" s="300" t="s">
        <v>232</v>
      </c>
      <c r="C15" s="286"/>
      <c r="D15" s="286"/>
      <c r="E15" s="286"/>
      <c r="F15" s="286"/>
      <c r="G15" s="286"/>
      <c r="H15" s="286"/>
      <c r="I15" s="286"/>
      <c r="J15" s="286"/>
      <c r="K15" s="126"/>
      <c r="L15" s="126"/>
      <c r="M15" s="126"/>
      <c r="N15" s="127"/>
      <c r="O15" s="303">
        <f t="shared" si="0"/>
        <v>0</v>
      </c>
    </row>
    <row r="16" spans="1:17" ht="25" customHeight="1">
      <c r="B16" s="300" t="s">
        <v>233</v>
      </c>
      <c r="C16" s="286"/>
      <c r="D16" s="286"/>
      <c r="E16" s="286"/>
      <c r="F16" s="286"/>
      <c r="G16" s="286"/>
      <c r="H16" s="286"/>
      <c r="I16" s="286"/>
      <c r="J16" s="286"/>
      <c r="K16" s="286"/>
      <c r="L16" s="286"/>
      <c r="M16" s="286"/>
      <c r="N16" s="287"/>
      <c r="O16" s="303">
        <f>+SUM(C16:N16)</f>
        <v>0</v>
      </c>
    </row>
    <row r="17" spans="2:15" ht="25" customHeight="1">
      <c r="B17" s="300" t="s">
        <v>14</v>
      </c>
      <c r="C17" s="286"/>
      <c r="D17" s="286"/>
      <c r="E17" s="286"/>
      <c r="F17" s="286"/>
      <c r="G17" s="286"/>
      <c r="H17" s="286"/>
      <c r="I17" s="286"/>
      <c r="J17" s="286"/>
      <c r="K17" s="286"/>
      <c r="L17" s="286"/>
      <c r="M17" s="286"/>
      <c r="N17" s="287"/>
      <c r="O17" s="303">
        <f>+SUM(C17:N17)</f>
        <v>0</v>
      </c>
    </row>
    <row r="18" spans="2:15" ht="25" customHeight="1" thickBot="1">
      <c r="B18" s="300" t="s">
        <v>14</v>
      </c>
      <c r="C18" s="128"/>
      <c r="D18" s="128"/>
      <c r="E18" s="128"/>
      <c r="F18" s="128"/>
      <c r="G18" s="128"/>
      <c r="H18" s="128"/>
      <c r="I18" s="128"/>
      <c r="J18" s="128"/>
      <c r="K18" s="128"/>
      <c r="L18" s="128"/>
      <c r="M18" s="128"/>
      <c r="N18" s="129"/>
      <c r="O18" s="303">
        <f t="shared" si="0"/>
        <v>0</v>
      </c>
    </row>
    <row r="19" spans="2:15" ht="25" customHeight="1">
      <c r="B19" s="388" t="s">
        <v>235</v>
      </c>
      <c r="C19" s="389">
        <f>+SUM(C9:C18)</f>
        <v>0</v>
      </c>
      <c r="D19" s="389">
        <f t="shared" ref="D19:N19" si="1">+SUM(D9:D18)</f>
        <v>0</v>
      </c>
      <c r="E19" s="389">
        <f t="shared" si="1"/>
        <v>0</v>
      </c>
      <c r="F19" s="389">
        <f t="shared" si="1"/>
        <v>0</v>
      </c>
      <c r="G19" s="389">
        <f t="shared" si="1"/>
        <v>0</v>
      </c>
      <c r="H19" s="389">
        <f t="shared" si="1"/>
        <v>0</v>
      </c>
      <c r="I19" s="389">
        <f t="shared" si="1"/>
        <v>0</v>
      </c>
      <c r="J19" s="389">
        <f t="shared" si="1"/>
        <v>0</v>
      </c>
      <c r="K19" s="389">
        <f t="shared" si="1"/>
        <v>0</v>
      </c>
      <c r="L19" s="389">
        <f t="shared" si="1"/>
        <v>0</v>
      </c>
      <c r="M19" s="389">
        <f t="shared" si="1"/>
        <v>0</v>
      </c>
      <c r="N19" s="389">
        <f t="shared" si="1"/>
        <v>0</v>
      </c>
      <c r="O19" s="390">
        <f>+SUM(O9:O18)</f>
        <v>0</v>
      </c>
    </row>
    <row r="20" spans="2:15" ht="27" customHeight="1">
      <c r="B20" s="391"/>
      <c r="C20" s="392"/>
      <c r="D20" s="392"/>
      <c r="E20" s="392"/>
      <c r="F20" s="392"/>
      <c r="G20" s="392"/>
      <c r="H20" s="392"/>
      <c r="I20" s="392"/>
      <c r="J20" s="392"/>
      <c r="K20" s="392"/>
      <c r="L20" s="392"/>
      <c r="M20" s="392"/>
      <c r="N20" s="392"/>
      <c r="O20" s="393"/>
    </row>
    <row r="21" spans="2:15" ht="25" customHeight="1" thickBot="1">
      <c r="B21" s="646" t="s">
        <v>236</v>
      </c>
      <c r="C21" s="647"/>
      <c r="D21" s="647"/>
      <c r="E21" s="647"/>
      <c r="F21" s="647"/>
      <c r="G21" s="647"/>
      <c r="H21" s="647"/>
      <c r="I21" s="647"/>
      <c r="J21" s="647"/>
      <c r="K21" s="647"/>
      <c r="L21" s="647"/>
      <c r="M21" s="647"/>
      <c r="N21" s="647"/>
      <c r="O21" s="648"/>
    </row>
    <row r="22" spans="2:15" ht="25" customHeight="1" thickTop="1">
      <c r="B22" s="300" t="s">
        <v>237</v>
      </c>
      <c r="C22" s="412"/>
      <c r="D22" s="412"/>
      <c r="E22" s="412"/>
      <c r="F22" s="412"/>
      <c r="G22" s="412"/>
      <c r="H22" s="412"/>
      <c r="I22" s="412"/>
      <c r="J22" s="412"/>
      <c r="K22" s="412"/>
      <c r="L22" s="412"/>
      <c r="M22" s="412"/>
      <c r="N22" s="412"/>
      <c r="O22" s="304">
        <f>+SUM(C22:N22)</f>
        <v>0</v>
      </c>
    </row>
    <row r="23" spans="2:15" ht="25" customHeight="1">
      <c r="B23" s="300" t="s">
        <v>238</v>
      </c>
      <c r="C23" s="412"/>
      <c r="D23" s="412"/>
      <c r="E23" s="412"/>
      <c r="F23" s="412"/>
      <c r="G23" s="412"/>
      <c r="H23" s="412"/>
      <c r="I23" s="412"/>
      <c r="J23" s="412"/>
      <c r="K23" s="412"/>
      <c r="L23" s="412"/>
      <c r="M23" s="412"/>
      <c r="N23" s="412"/>
      <c r="O23" s="304">
        <f t="shared" ref="O23:O38" si="2">+SUM(C23:N23)</f>
        <v>0</v>
      </c>
    </row>
    <row r="24" spans="2:15" ht="25" customHeight="1">
      <c r="B24" s="300" t="s">
        <v>239</v>
      </c>
      <c r="C24" s="412"/>
      <c r="D24" s="412"/>
      <c r="E24" s="412"/>
      <c r="F24" s="412"/>
      <c r="G24" s="412"/>
      <c r="H24" s="412"/>
      <c r="I24" s="412"/>
      <c r="J24" s="412"/>
      <c r="K24" s="412"/>
      <c r="L24" s="412"/>
      <c r="M24" s="412"/>
      <c r="N24" s="412"/>
      <c r="O24" s="304">
        <f t="shared" si="2"/>
        <v>0</v>
      </c>
    </row>
    <row r="25" spans="2:15" ht="25" customHeight="1">
      <c r="B25" s="300" t="s">
        <v>240</v>
      </c>
      <c r="C25" s="412"/>
      <c r="D25" s="412"/>
      <c r="E25" s="412"/>
      <c r="F25" s="412"/>
      <c r="G25" s="412"/>
      <c r="H25" s="412"/>
      <c r="I25" s="412"/>
      <c r="J25" s="412"/>
      <c r="K25" s="412"/>
      <c r="L25" s="412"/>
      <c r="M25" s="412"/>
      <c r="N25" s="412"/>
      <c r="O25" s="304">
        <f t="shared" si="2"/>
        <v>0</v>
      </c>
    </row>
    <row r="26" spans="2:15" ht="25" customHeight="1">
      <c r="B26" s="300" t="s">
        <v>241</v>
      </c>
      <c r="C26" s="412"/>
      <c r="D26" s="412"/>
      <c r="E26" s="412"/>
      <c r="F26" s="412"/>
      <c r="G26" s="412"/>
      <c r="H26" s="412"/>
      <c r="I26" s="412"/>
      <c r="J26" s="412"/>
      <c r="K26" s="412"/>
      <c r="L26" s="412"/>
      <c r="M26" s="412"/>
      <c r="N26" s="412"/>
      <c r="O26" s="304">
        <f t="shared" si="2"/>
        <v>0</v>
      </c>
    </row>
    <row r="27" spans="2:15" ht="25" customHeight="1">
      <c r="B27" s="300" t="s">
        <v>242</v>
      </c>
      <c r="C27" s="412"/>
      <c r="D27" s="412"/>
      <c r="E27" s="412"/>
      <c r="F27" s="412"/>
      <c r="G27" s="412"/>
      <c r="H27" s="412"/>
      <c r="I27" s="412"/>
      <c r="J27" s="412"/>
      <c r="K27" s="412"/>
      <c r="L27" s="412"/>
      <c r="M27" s="412"/>
      <c r="N27" s="412"/>
      <c r="O27" s="304">
        <f t="shared" si="2"/>
        <v>0</v>
      </c>
    </row>
    <row r="28" spans="2:15" ht="27" customHeight="1">
      <c r="B28" s="300" t="s">
        <v>243</v>
      </c>
      <c r="C28" s="412"/>
      <c r="D28" s="412"/>
      <c r="E28" s="412"/>
      <c r="F28" s="412"/>
      <c r="G28" s="412"/>
      <c r="H28" s="412"/>
      <c r="I28" s="412"/>
      <c r="J28" s="412"/>
      <c r="K28" s="412"/>
      <c r="L28" s="412"/>
      <c r="M28" s="412"/>
      <c r="N28" s="412"/>
      <c r="O28" s="304">
        <f t="shared" si="2"/>
        <v>0</v>
      </c>
    </row>
    <row r="29" spans="2:15" ht="27" customHeight="1">
      <c r="B29" s="300" t="s">
        <v>244</v>
      </c>
      <c r="C29" s="412"/>
      <c r="D29" s="412"/>
      <c r="E29" s="412"/>
      <c r="F29" s="412"/>
      <c r="G29" s="412"/>
      <c r="H29" s="412"/>
      <c r="I29" s="412"/>
      <c r="J29" s="412"/>
      <c r="K29" s="412"/>
      <c r="L29" s="412"/>
      <c r="M29" s="412"/>
      <c r="N29" s="412"/>
      <c r="O29" s="304">
        <f t="shared" si="2"/>
        <v>0</v>
      </c>
    </row>
    <row r="30" spans="2:15" ht="27" customHeight="1">
      <c r="B30" s="300" t="s">
        <v>245</v>
      </c>
      <c r="C30" s="412"/>
      <c r="D30" s="412"/>
      <c r="E30" s="412"/>
      <c r="F30" s="412"/>
      <c r="G30" s="412"/>
      <c r="H30" s="412"/>
      <c r="I30" s="412"/>
      <c r="J30" s="412"/>
      <c r="K30" s="412"/>
      <c r="L30" s="412"/>
      <c r="M30" s="412"/>
      <c r="N30" s="412"/>
      <c r="O30" s="304">
        <f t="shared" si="2"/>
        <v>0</v>
      </c>
    </row>
    <row r="31" spans="2:15" ht="27" customHeight="1">
      <c r="B31" s="300" t="s">
        <v>246</v>
      </c>
      <c r="C31" s="412"/>
      <c r="D31" s="412"/>
      <c r="E31" s="412"/>
      <c r="F31" s="412"/>
      <c r="G31" s="412"/>
      <c r="H31" s="412"/>
      <c r="I31" s="412"/>
      <c r="J31" s="412"/>
      <c r="K31" s="412"/>
      <c r="L31" s="412"/>
      <c r="M31" s="412"/>
      <c r="N31" s="412"/>
      <c r="O31" s="304">
        <f t="shared" si="2"/>
        <v>0</v>
      </c>
    </row>
    <row r="32" spans="2:15" ht="27" customHeight="1">
      <c r="B32" s="300" t="s">
        <v>247</v>
      </c>
      <c r="C32" s="412"/>
      <c r="D32" s="412"/>
      <c r="E32" s="412"/>
      <c r="F32" s="412"/>
      <c r="G32" s="412"/>
      <c r="H32" s="412"/>
      <c r="I32" s="412"/>
      <c r="J32" s="412"/>
      <c r="K32" s="412"/>
      <c r="L32" s="412"/>
      <c r="M32" s="412"/>
      <c r="N32" s="412"/>
      <c r="O32" s="304">
        <f t="shared" si="2"/>
        <v>0</v>
      </c>
    </row>
    <row r="33" spans="2:15" ht="27" customHeight="1">
      <c r="B33" s="300" t="s">
        <v>248</v>
      </c>
      <c r="C33" s="412"/>
      <c r="D33" s="412"/>
      <c r="E33" s="412"/>
      <c r="F33" s="412"/>
      <c r="G33" s="412"/>
      <c r="H33" s="412"/>
      <c r="I33" s="412"/>
      <c r="J33" s="412"/>
      <c r="K33" s="412"/>
      <c r="L33" s="412"/>
      <c r="M33" s="412"/>
      <c r="N33" s="412"/>
      <c r="O33" s="304">
        <f t="shared" si="2"/>
        <v>0</v>
      </c>
    </row>
    <row r="34" spans="2:15" ht="27" customHeight="1">
      <c r="B34" s="396" t="s">
        <v>249</v>
      </c>
      <c r="C34" s="412"/>
      <c r="D34" s="412"/>
      <c r="E34" s="412"/>
      <c r="F34" s="412"/>
      <c r="G34" s="412"/>
      <c r="H34" s="412"/>
      <c r="I34" s="412"/>
      <c r="J34" s="412"/>
      <c r="K34" s="412"/>
      <c r="L34" s="412"/>
      <c r="M34" s="412"/>
      <c r="N34" s="412"/>
      <c r="O34" s="304">
        <f t="shared" si="2"/>
        <v>0</v>
      </c>
    </row>
    <row r="35" spans="2:15" ht="27" customHeight="1">
      <c r="B35" s="300" t="s">
        <v>250</v>
      </c>
      <c r="C35" s="412"/>
      <c r="D35" s="412"/>
      <c r="E35" s="412"/>
      <c r="F35" s="412"/>
      <c r="G35" s="412"/>
      <c r="H35" s="412"/>
      <c r="I35" s="412"/>
      <c r="J35" s="412"/>
      <c r="K35" s="412"/>
      <c r="L35" s="412"/>
      <c r="M35" s="412"/>
      <c r="N35" s="412"/>
      <c r="O35" s="304">
        <f t="shared" si="2"/>
        <v>0</v>
      </c>
    </row>
    <row r="36" spans="2:15" ht="27" customHeight="1">
      <c r="B36" s="300" t="s">
        <v>251</v>
      </c>
      <c r="C36" s="412"/>
      <c r="D36" s="412"/>
      <c r="E36" s="412"/>
      <c r="F36" s="412"/>
      <c r="G36" s="412"/>
      <c r="H36" s="412"/>
      <c r="I36" s="412"/>
      <c r="J36" s="412"/>
      <c r="K36" s="412"/>
      <c r="L36" s="412"/>
      <c r="M36" s="412"/>
      <c r="N36" s="412"/>
      <c r="O36" s="304">
        <f>+SUM(C36:N36)</f>
        <v>0</v>
      </c>
    </row>
    <row r="37" spans="2:15" ht="27" customHeight="1">
      <c r="B37" s="300" t="s">
        <v>14</v>
      </c>
      <c r="C37" s="412"/>
      <c r="D37" s="412"/>
      <c r="E37" s="412"/>
      <c r="F37" s="412"/>
      <c r="G37" s="412"/>
      <c r="H37" s="412"/>
      <c r="I37" s="412"/>
      <c r="J37" s="412"/>
      <c r="K37" s="412"/>
      <c r="L37" s="412"/>
      <c r="M37" s="412"/>
      <c r="N37" s="412"/>
      <c r="O37" s="304">
        <f t="shared" si="2"/>
        <v>0</v>
      </c>
    </row>
    <row r="38" spans="2:15" ht="27" customHeight="1" thickBot="1">
      <c r="B38" s="300" t="s">
        <v>14</v>
      </c>
      <c r="C38" s="412"/>
      <c r="D38" s="412"/>
      <c r="E38" s="412"/>
      <c r="F38" s="412"/>
      <c r="G38" s="412"/>
      <c r="H38" s="412"/>
      <c r="I38" s="412"/>
      <c r="J38" s="412"/>
      <c r="K38" s="412"/>
      <c r="L38" s="412"/>
      <c r="M38" s="412"/>
      <c r="N38" s="412"/>
      <c r="O38" s="304">
        <f t="shared" si="2"/>
        <v>0</v>
      </c>
    </row>
    <row r="39" spans="2:15" ht="22.6" customHeight="1">
      <c r="B39" s="388" t="s">
        <v>252</v>
      </c>
      <c r="C39" s="389">
        <f t="shared" ref="C39:O39" si="3">+SUM(C22:C38)</f>
        <v>0</v>
      </c>
      <c r="D39" s="389">
        <f t="shared" si="3"/>
        <v>0</v>
      </c>
      <c r="E39" s="389">
        <f t="shared" si="3"/>
        <v>0</v>
      </c>
      <c r="F39" s="389">
        <f t="shared" si="3"/>
        <v>0</v>
      </c>
      <c r="G39" s="389">
        <f t="shared" si="3"/>
        <v>0</v>
      </c>
      <c r="H39" s="389">
        <f t="shared" si="3"/>
        <v>0</v>
      </c>
      <c r="I39" s="389">
        <f t="shared" si="3"/>
        <v>0</v>
      </c>
      <c r="J39" s="389">
        <f t="shared" si="3"/>
        <v>0</v>
      </c>
      <c r="K39" s="389">
        <f t="shared" si="3"/>
        <v>0</v>
      </c>
      <c r="L39" s="389">
        <f t="shared" si="3"/>
        <v>0</v>
      </c>
      <c r="M39" s="389">
        <f t="shared" si="3"/>
        <v>0</v>
      </c>
      <c r="N39" s="389">
        <f t="shared" si="3"/>
        <v>0</v>
      </c>
      <c r="O39" s="390">
        <f t="shared" si="3"/>
        <v>0</v>
      </c>
    </row>
  </sheetData>
  <sheetProtection password="E738" sheet="1" selectLockedCells="1"/>
  <mergeCells count="6">
    <mergeCell ref="B6:B7"/>
    <mergeCell ref="B21:O21"/>
    <mergeCell ref="A1:O1"/>
    <mergeCell ref="M4:N4"/>
    <mergeCell ref="B2:O2"/>
    <mergeCell ref="B3:D5"/>
  </mergeCells>
  <pageMargins left="0.43307086614173229" right="0.43307086614173229" top="0.78740157480314965" bottom="0.78740157480314965" header="0.31496062992125984" footer="0.31496062992125984"/>
  <pageSetup paperSize="9" scale="50" orientation="landscape" r:id="rId1"/>
  <headerFooter>
    <oddHeader>&amp;L&amp;"-,Fett"&amp;12Farm Analysis Tool&amp;C&amp;"-,Fett"&amp;12Section: Fixed Costs and Charges&amp;R&amp;G</oddHeader>
    <oddFooter>&amp;L&amp;"-,Kursiv"Version 2015 V2.2&amp;RPage 37</oddFooter>
  </headerFooter>
  <legacy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7:C33"/>
  <sheetViews>
    <sheetView workbookViewId="0">
      <selection activeCell="F18" sqref="F18"/>
    </sheetView>
  </sheetViews>
  <sheetFormatPr baseColWidth="10" defaultColWidth="8.75" defaultRowHeight="14.3"/>
  <cols>
    <col min="1" max="1" width="20.75" customWidth="1"/>
    <col min="2" max="2" width="30.875" customWidth="1"/>
  </cols>
  <sheetData>
    <row r="7" spans="1:3">
      <c r="A7" t="s">
        <v>38</v>
      </c>
      <c r="B7" t="str">
        <f>'6 Coûts Fixes et Variables'!B9</f>
        <v>Frais de financement</v>
      </c>
      <c r="C7" s="418">
        <f>'6 Coûts Fixes et Variables'!O9</f>
        <v>0</v>
      </c>
    </row>
    <row r="8" spans="1:3">
      <c r="B8" t="str">
        <f>'6 Coûts Fixes et Variables'!B10</f>
        <v>Coûts d'amortissement</v>
      </c>
      <c r="C8" s="418">
        <f>'6 Coûts Fixes et Variables'!O10</f>
        <v>0</v>
      </c>
    </row>
    <row r="9" spans="1:3">
      <c r="B9" t="str">
        <f>'6 Coûts Fixes et Variables'!B11</f>
        <v xml:space="preserve">Cotisations des membres </v>
      </c>
      <c r="C9" s="418">
        <f>'6 Coûts Fixes et Variables'!O11</f>
        <v>0</v>
      </c>
    </row>
    <row r="10" spans="1:3">
      <c r="B10" t="str">
        <f>'6 Coûts Fixes et Variables'!B12</f>
        <v>Frais d'assurance</v>
      </c>
      <c r="C10" s="418">
        <f>'6 Coûts Fixes et Variables'!O12</f>
        <v>0</v>
      </c>
    </row>
    <row r="11" spans="1:3">
      <c r="B11" t="str">
        <f>'6 Coûts Fixes et Variables'!B13</f>
        <v>Impôt foncier</v>
      </c>
      <c r="C11" s="418">
        <f>'6 Coûts Fixes et Variables'!O13</f>
        <v>0</v>
      </c>
    </row>
    <row r="12" spans="1:3">
      <c r="B12" t="str">
        <f>'6 Coûts Fixes et Variables'!B14</f>
        <v>Cotisation au Fonds social</v>
      </c>
      <c r="C12" s="418">
        <f>'6 Coûts Fixes et Variables'!O14</f>
        <v>0</v>
      </c>
    </row>
    <row r="13" spans="1:3">
      <c r="B13" t="str">
        <f>'6 Coûts Fixes et Variables'!B15</f>
        <v>Frais de location d'équipement</v>
      </c>
      <c r="C13" s="418">
        <f>'6 Coûts Fixes et Variables'!O15</f>
        <v>0</v>
      </c>
    </row>
    <row r="14" spans="1:3">
      <c r="B14" t="str">
        <f>'6 Coûts Fixes et Variables'!B16</f>
        <v>Frais de location du terrain</v>
      </c>
      <c r="C14" s="418">
        <f>'6 Coûts Fixes et Variables'!O16</f>
        <v>0</v>
      </c>
    </row>
    <row r="15" spans="1:3">
      <c r="B15" t="str">
        <f>'6 Coûts Fixes et Variables'!B17</f>
        <v>-</v>
      </c>
      <c r="C15" s="418">
        <f>'6 Coûts Fixes et Variables'!O17</f>
        <v>0</v>
      </c>
    </row>
    <row r="16" spans="1:3">
      <c r="B16" t="str">
        <f>'6 Coûts Fixes et Variables'!B18</f>
        <v>-</v>
      </c>
      <c r="C16" s="418">
        <f>'6 Coûts Fixes et Variables'!O18</f>
        <v>0</v>
      </c>
    </row>
    <row r="17" spans="1:3">
      <c r="A17" t="str">
        <f>'6 Coûts Fixes et Variables'!B21</f>
        <v>FRAIS VARIABLES</v>
      </c>
      <c r="B17" t="str">
        <f>'6 Coûts Fixes et Variables'!B22</f>
        <v>Coûts du carburant et du gaz</v>
      </c>
      <c r="C17" s="418">
        <f>'6 Coûts Fixes et Variables'!O22</f>
        <v>0</v>
      </c>
    </row>
    <row r="18" spans="1:3">
      <c r="B18" t="str">
        <f>'6 Coûts Fixes et Variables'!B23</f>
        <v>Frais d'eau</v>
      </c>
      <c r="C18" s="418">
        <f>'6 Coûts Fixes et Variables'!O23</f>
        <v>0</v>
      </c>
    </row>
    <row r="19" spans="1:3">
      <c r="B19" t="str">
        <f>'6 Coûts Fixes et Variables'!B24</f>
        <v>Frais d'électricité</v>
      </c>
      <c r="C19" s="418">
        <f>'6 Coûts Fixes et Variables'!O24</f>
        <v>0</v>
      </c>
    </row>
    <row r="20" spans="1:3">
      <c r="B20" t="str">
        <f>'6 Coûts Fixes et Variables'!B25</f>
        <v xml:space="preserve">Frais de transport </v>
      </c>
      <c r="C20" s="418">
        <f>'6 Coûts Fixes et Variables'!O25</f>
        <v>0</v>
      </c>
    </row>
    <row r="21" spans="1:3">
      <c r="B21" t="str">
        <f>'6 Coûts Fixes et Variables'!B26</f>
        <v>Coûts salariaux (personnel permanent)</v>
      </c>
      <c r="C21" s="418">
        <f>'6 Coûts Fixes et Variables'!O26</f>
        <v>0</v>
      </c>
    </row>
    <row r="22" spans="1:3">
      <c r="B22" t="str">
        <f>'6 Coûts Fixes et Variables'!B27</f>
        <v>Coûts salariaux (personnel temporaire)</v>
      </c>
      <c r="C22" s="418">
        <f>'6 Coûts Fixes et Variables'!O27</f>
        <v>0</v>
      </c>
    </row>
    <row r="23" spans="1:3">
      <c r="B23" t="str">
        <f>'6 Coûts Fixes et Variables'!B28</f>
        <v>Semences</v>
      </c>
      <c r="C23" s="418">
        <f>'6 Coûts Fixes et Variables'!O28</f>
        <v>0</v>
      </c>
    </row>
    <row r="24" spans="1:3">
      <c r="B24" t="str">
        <f>'6 Coûts Fixes et Variables'!B29</f>
        <v>Fumier et engrais</v>
      </c>
      <c r="C24" s="418">
        <f>'6 Coûts Fixes et Variables'!O29</f>
        <v>0</v>
      </c>
    </row>
    <row r="25" spans="1:3">
      <c r="B25" t="str">
        <f>'6 Coûts Fixes et Variables'!B30</f>
        <v>Protection des végétaux</v>
      </c>
      <c r="C25" s="418">
        <f>'6 Coûts Fixes et Variables'!O30</f>
        <v>0</v>
      </c>
    </row>
    <row r="26" spans="1:3">
      <c r="B26" t="str">
        <f>'6 Coûts Fixes et Variables'!B31</f>
        <v>Fourrage</v>
      </c>
      <c r="C26" s="418">
        <f>'6 Coûts Fixes et Variables'!O31</f>
        <v>0</v>
      </c>
    </row>
    <row r="27" spans="1:3">
      <c r="B27" t="str">
        <f>'6 Coûts Fixes et Variables'!B32</f>
        <v>Services vétérinaires</v>
      </c>
      <c r="C27" s="418">
        <f>'6 Coûts Fixes et Variables'!O32</f>
        <v>0</v>
      </c>
    </row>
    <row r="28" spans="1:3">
      <c r="B28" t="str">
        <f>'6 Coûts Fixes et Variables'!B33</f>
        <v xml:space="preserve">
Location traction et mécanisation</v>
      </c>
      <c r="C28" s="418">
        <f>'6 Coûts Fixes et Variables'!O33</f>
        <v>0</v>
      </c>
    </row>
    <row r="29" spans="1:3">
      <c r="B29" t="str">
        <f>'6 Coûts Fixes et Variables'!B34</f>
        <v>Réparation et entretien de machines</v>
      </c>
      <c r="C29" s="418">
        <f>'6 Coûts Fixes et Variables'!O34</f>
        <v>0</v>
      </c>
    </row>
    <row r="30" spans="1:3">
      <c r="B30" t="str">
        <f>'6 Coûts Fixes et Variables'!B35</f>
        <v>Réparation et entretien de l'infrastructure</v>
      </c>
      <c r="C30" s="418">
        <f>'6 Coûts Fixes et Variables'!O35</f>
        <v>0</v>
      </c>
    </row>
    <row r="31" spans="1:3">
      <c r="B31" t="str">
        <f>'6 Coûts Fixes et Variables'!B36</f>
        <v>Réparation et entretien de l'irrigation</v>
      </c>
      <c r="C31" s="418">
        <f>'6 Coûts Fixes et Variables'!O36</f>
        <v>0</v>
      </c>
    </row>
    <row r="32" spans="1:3">
      <c r="B32" t="str">
        <f>'6 Coûts Fixes et Variables'!B37</f>
        <v>-</v>
      </c>
      <c r="C32" s="418">
        <f>'6 Coûts Fixes et Variables'!O37</f>
        <v>0</v>
      </c>
    </row>
    <row r="33" spans="2:3">
      <c r="B33" t="str">
        <f>'6 Coûts Fixes et Variables'!B38</f>
        <v>-</v>
      </c>
      <c r="C33" s="418">
        <f>'6 Coûts Fixes et Variables'!O38</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7</vt:i4>
      </vt:variant>
    </vt:vector>
  </HeadingPairs>
  <TitlesOfParts>
    <vt:vector size="20" baseType="lpstr">
      <vt:lpstr>LISEZ-MOI</vt:lpstr>
      <vt:lpstr>List of dropdown</vt:lpstr>
      <vt:lpstr>1 Informations générales</vt:lpstr>
      <vt:lpstr>2 Équipements et actifs</vt:lpstr>
      <vt:lpstr>3 Recettes cultures &amp; élévage</vt:lpstr>
      <vt:lpstr>4 Autres recettes</vt:lpstr>
      <vt:lpstr>5 Financement</vt:lpstr>
      <vt:lpstr>6 Coûts Fixes et Variables</vt:lpstr>
      <vt:lpstr>Graph table</vt:lpstr>
      <vt:lpstr>7 Compte de résultat</vt:lpstr>
      <vt:lpstr>Calcul des prix des cultures</vt:lpstr>
      <vt:lpstr>Contrôle rapide</vt:lpstr>
      <vt:lpstr>Feuille de traduction</vt:lpstr>
      <vt:lpstr>'1 Informations générales'!Druckbereich</vt:lpstr>
      <vt:lpstr>'2 Équipements et actifs'!Druckbereich</vt:lpstr>
      <vt:lpstr>'3 Recettes cultures &amp; élévage'!Druckbereich</vt:lpstr>
      <vt:lpstr>'6 Coûts Fixes et Variables'!Druckbereich</vt:lpstr>
      <vt:lpstr>'7 Compte de résultat'!Druckbereich</vt:lpstr>
      <vt:lpstr>'Contrôle rapide'!Druckbereich</vt:lpstr>
      <vt:lpstr>'LISEZ-MOI'!Druckbereich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2020-11-26T10:45:16Z</dcterms:modified>
</cp:coreProperties>
</file>